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fileSharing readOnlyRecommended="1"/>
  <workbookPr codeName="ThisWorkbook" defaultThemeVersion="124226"/>
  <bookViews>
    <workbookView xWindow="240" yWindow="120" windowWidth="11355" windowHeight="4620" tabRatio="598"/>
  </bookViews>
  <sheets>
    <sheet name="INPUT" sheetId="17" r:id="rId1"/>
    <sheet name="Master" sheetId="1" r:id="rId2"/>
    <sheet name="Pay Drawn" sheetId="5" r:id="rId3"/>
    <sheet name="Form" sheetId="2" r:id="rId4"/>
  </sheets>
  <externalReferences>
    <externalReference r:id="rId5"/>
  </externalReferences>
  <definedNames>
    <definedName name="_">INPUT!$K$8</definedName>
    <definedName name="cmb_IncD.BankAccountType">[1]GENERAL2!$H$42:$H$43</definedName>
    <definedName name="cmb_IncD.EcsRequired">[1]GENERAL2!$G$42:$G$43</definedName>
    <definedName name="cmb_TDSal.StateCode">[1]TDS!$E$32:$E$67</definedName>
    <definedName name="IT.FormulaOFS">#REF!</definedName>
    <definedName name="sheet1.newstcode">[1]GENERAL!$BH$1:$BH$36</definedName>
    <definedName name="TaxP.Amt">#REF!</definedName>
    <definedName name="TDSal.TotalTDSSal">#REF!</definedName>
    <definedName name="TDSoth.ClaimOutOfTotTDSOnAmtPaid">#REF!</definedName>
    <definedName name="Ver.PAN">#REF!</definedName>
  </definedNames>
  <calcPr calcId="124519"/>
</workbook>
</file>

<file path=xl/calcChain.xml><?xml version="1.0" encoding="utf-8"?>
<calcChain xmlns="http://schemas.openxmlformats.org/spreadsheetml/2006/main">
  <c r="P15" i="1"/>
  <c r="P16"/>
  <c r="P14"/>
  <c r="P13"/>
  <c r="P12"/>
  <c r="P11"/>
  <c r="P10"/>
  <c r="P9"/>
  <c r="P8"/>
  <c r="O16"/>
  <c r="O15"/>
  <c r="O14"/>
  <c r="O13"/>
  <c r="O12"/>
  <c r="O11"/>
  <c r="O10"/>
  <c r="O9"/>
  <c r="O8"/>
  <c r="O6"/>
  <c r="P6"/>
  <c r="O7"/>
  <c r="P7"/>
  <c r="P5" i="5" l="1"/>
  <c r="Q17" i="1"/>
  <c r="P22"/>
  <c r="P22" i="5" s="1"/>
  <c r="P9"/>
  <c r="P13"/>
  <c r="P14"/>
  <c r="Q8" i="1"/>
  <c r="Q11"/>
  <c r="Q12"/>
  <c r="Q15"/>
  <c r="Q16"/>
  <c r="P17" i="5"/>
  <c r="Q7" i="1"/>
  <c r="Q6"/>
  <c r="P6" i="5"/>
  <c r="P7"/>
  <c r="P8"/>
  <c r="P10"/>
  <c r="P11"/>
  <c r="P12"/>
  <c r="P15"/>
  <c r="P16"/>
  <c r="P18"/>
  <c r="P19"/>
  <c r="P20"/>
  <c r="P23"/>
  <c r="P24"/>
  <c r="P25"/>
  <c r="L21" i="17"/>
  <c r="M21" s="1"/>
  <c r="N21" s="1"/>
  <c r="O21" s="1"/>
  <c r="P21" s="1"/>
  <c r="Q21" s="1"/>
  <c r="R21" s="1"/>
  <c r="S21" s="1"/>
  <c r="T21" s="1"/>
  <c r="U21" s="1"/>
  <c r="I43" i="1"/>
  <c r="G29"/>
  <c r="N24" i="5"/>
  <c r="Q9" i="1" l="1"/>
  <c r="Q14"/>
  <c r="Q10"/>
  <c r="Q13"/>
  <c r="P21"/>
  <c r="I22"/>
  <c r="M16" i="17"/>
  <c r="N16" s="1"/>
  <c r="O16" s="1"/>
  <c r="P16" s="1"/>
  <c r="Q16" s="1"/>
  <c r="S16"/>
  <c r="T16" s="1"/>
  <c r="V16"/>
  <c r="E6" i="1"/>
  <c r="P21" i="5" l="1"/>
  <c r="P26" i="1"/>
  <c r="P26" i="5" s="1"/>
  <c r="H8" i="2"/>
  <c r="J16" i="1"/>
  <c r="J16" i="5" s="1"/>
  <c r="J13" i="1"/>
  <c r="J13" i="5" s="1"/>
  <c r="J7" i="1"/>
  <c r="J7" i="5" s="1"/>
  <c r="J6" i="1"/>
  <c r="J6" i="5" s="1"/>
  <c r="F78" i="2"/>
  <c r="H20" i="1"/>
  <c r="F20"/>
  <c r="E20"/>
  <c r="D20"/>
  <c r="I25"/>
  <c r="B20"/>
  <c r="Q25" i="5" l="1"/>
  <c r="O25"/>
  <c r="N25"/>
  <c r="M25"/>
  <c r="L25"/>
  <c r="K25"/>
  <c r="J25"/>
  <c r="I25"/>
  <c r="H25"/>
  <c r="G25"/>
  <c r="F25"/>
  <c r="E25"/>
  <c r="D25"/>
  <c r="B25"/>
  <c r="K24"/>
  <c r="K23"/>
  <c r="N6" i="1" l="1"/>
  <c r="F69" i="2" l="1"/>
  <c r="I24" i="5" l="1"/>
  <c r="I23"/>
  <c r="I24" i="1"/>
  <c r="I23"/>
  <c r="L6" l="1"/>
  <c r="L7" s="1"/>
  <c r="L8" s="1"/>
  <c r="L9" s="1"/>
  <c r="L10" s="1"/>
  <c r="L11" s="1"/>
  <c r="L12" s="1"/>
  <c r="L13" s="1"/>
  <c r="L14" s="1"/>
  <c r="L15" s="1"/>
  <c r="L16" s="1"/>
  <c r="L17" s="1"/>
  <c r="Q24" i="5"/>
  <c r="Q23"/>
  <c r="Q20"/>
  <c r="Q19"/>
  <c r="Q18"/>
  <c r="Q17"/>
  <c r="H20"/>
  <c r="B20"/>
  <c r="J8" i="1"/>
  <c r="J8" i="5" s="1"/>
  <c r="A1" i="2"/>
  <c r="L22" i="17"/>
  <c r="M6" i="1"/>
  <c r="N7"/>
  <c r="N7" i="5" s="1"/>
  <c r="K20"/>
  <c r="C2" i="1"/>
  <c r="E1"/>
  <c r="K3" i="5"/>
  <c r="H57" i="2"/>
  <c r="E8"/>
  <c r="D5"/>
  <c r="D4"/>
  <c r="C3"/>
  <c r="O22" i="1"/>
  <c r="Q22" s="1"/>
  <c r="K22"/>
  <c r="H6"/>
  <c r="F6"/>
  <c r="F7" s="1"/>
  <c r="F7" i="5" s="1"/>
  <c r="B6" i="1"/>
  <c r="B1"/>
  <c r="A1"/>
  <c r="B5" i="5"/>
  <c r="H5"/>
  <c r="H24"/>
  <c r="H23"/>
  <c r="H22"/>
  <c r="H18"/>
  <c r="H19"/>
  <c r="B24"/>
  <c r="D24"/>
  <c r="E24"/>
  <c r="F24"/>
  <c r="G24"/>
  <c r="J24"/>
  <c r="L24"/>
  <c r="M24"/>
  <c r="O24"/>
  <c r="I5"/>
  <c r="N18"/>
  <c r="N19"/>
  <c r="N20"/>
  <c r="N22"/>
  <c r="N23"/>
  <c r="A24"/>
  <c r="O17"/>
  <c r="O18"/>
  <c r="O19"/>
  <c r="O20"/>
  <c r="O23"/>
  <c r="I3"/>
  <c r="A5"/>
  <c r="D5"/>
  <c r="E5"/>
  <c r="F5"/>
  <c r="G5"/>
  <c r="L5"/>
  <c r="M5"/>
  <c r="O5"/>
  <c r="A6"/>
  <c r="A7"/>
  <c r="A8"/>
  <c r="A9"/>
  <c r="A10"/>
  <c r="A11"/>
  <c r="A12"/>
  <c r="A13"/>
  <c r="A14"/>
  <c r="A15"/>
  <c r="A16"/>
  <c r="A17"/>
  <c r="A18"/>
  <c r="E18"/>
  <c r="F18"/>
  <c r="G18"/>
  <c r="J18"/>
  <c r="L18"/>
  <c r="M18"/>
  <c r="A19"/>
  <c r="B19"/>
  <c r="E19"/>
  <c r="F19"/>
  <c r="G19"/>
  <c r="J19"/>
  <c r="L19"/>
  <c r="M19"/>
  <c r="A20"/>
  <c r="G20"/>
  <c r="J20"/>
  <c r="L20"/>
  <c r="M20"/>
  <c r="A22"/>
  <c r="B22"/>
  <c r="D22"/>
  <c r="E22"/>
  <c r="F22"/>
  <c r="G22"/>
  <c r="J22"/>
  <c r="L22"/>
  <c r="M22"/>
  <c r="A23"/>
  <c r="B23"/>
  <c r="D23"/>
  <c r="E23"/>
  <c r="F23"/>
  <c r="G23"/>
  <c r="J23"/>
  <c r="L23"/>
  <c r="M23"/>
  <c r="B18"/>
  <c r="D20"/>
  <c r="E20"/>
  <c r="F20"/>
  <c r="N6"/>
  <c r="F6"/>
  <c r="J17" i="1"/>
  <c r="J17" i="5" s="1"/>
  <c r="D6" i="1" l="1"/>
  <c r="D6" i="5" s="1"/>
  <c r="G6" i="1"/>
  <c r="N8"/>
  <c r="N8" i="5" s="1"/>
  <c r="J15" i="1"/>
  <c r="J15" i="5" s="1"/>
  <c r="J14" i="1"/>
  <c r="J14" i="5" s="1"/>
  <c r="M22" i="17"/>
  <c r="B7" i="1"/>
  <c r="D7" s="1"/>
  <c r="I22" i="5"/>
  <c r="K22"/>
  <c r="B6"/>
  <c r="O22"/>
  <c r="Q22"/>
  <c r="Q7"/>
  <c r="F8" i="1"/>
  <c r="F8" i="5" s="1"/>
  <c r="L8"/>
  <c r="L7"/>
  <c r="L6"/>
  <c r="Q6"/>
  <c r="N22" i="17"/>
  <c r="O22" s="1"/>
  <c r="O7" i="5"/>
  <c r="O6"/>
  <c r="K29"/>
  <c r="A3"/>
  <c r="K6" i="1"/>
  <c r="I20"/>
  <c r="I20" i="5" s="1"/>
  <c r="H6"/>
  <c r="H7" i="1"/>
  <c r="D3" i="2"/>
  <c r="E7" i="1"/>
  <c r="E6" i="5"/>
  <c r="M7" i="1"/>
  <c r="M6" i="5"/>
  <c r="J9" i="1"/>
  <c r="J9" i="5" s="1"/>
  <c r="B3"/>
  <c r="Q8" l="1"/>
  <c r="D18" i="1"/>
  <c r="D18" i="5" s="1"/>
  <c r="N9" i="1"/>
  <c r="N10" s="1"/>
  <c r="N11" s="1"/>
  <c r="O8" i="5"/>
  <c r="P22" i="17"/>
  <c r="F9" i="1"/>
  <c r="F9" i="5" s="1"/>
  <c r="L9"/>
  <c r="Q10"/>
  <c r="O10"/>
  <c r="K6"/>
  <c r="G6"/>
  <c r="G7" i="1"/>
  <c r="M8"/>
  <c r="M7" i="5"/>
  <c r="H8" i="1"/>
  <c r="H7" i="5"/>
  <c r="E8" i="1"/>
  <c r="E7" i="5"/>
  <c r="J10" i="1"/>
  <c r="J10" i="5" s="1"/>
  <c r="I6" i="1"/>
  <c r="B8"/>
  <c r="D8" s="1"/>
  <c r="B7" i="5"/>
  <c r="Q9" l="1"/>
  <c r="N10"/>
  <c r="N9"/>
  <c r="Q22" i="17"/>
  <c r="R22" s="1"/>
  <c r="O9" i="5"/>
  <c r="F10" i="1"/>
  <c r="F10" i="5" s="1"/>
  <c r="I18" i="1"/>
  <c r="I18" i="5" s="1"/>
  <c r="K18" i="1"/>
  <c r="K18" i="5" s="1"/>
  <c r="N12" i="1"/>
  <c r="N11" i="5"/>
  <c r="L10"/>
  <c r="Q11"/>
  <c r="O11"/>
  <c r="I6"/>
  <c r="I7" i="1"/>
  <c r="H8" i="5"/>
  <c r="H9" i="1"/>
  <c r="G8"/>
  <c r="G7" i="5"/>
  <c r="K7" i="1"/>
  <c r="J11"/>
  <c r="J11" i="5" s="1"/>
  <c r="M8"/>
  <c r="M9" i="1"/>
  <c r="B8" i="5"/>
  <c r="B9" i="1"/>
  <c r="D9" s="1"/>
  <c r="K8"/>
  <c r="D7" i="5"/>
  <c r="E8"/>
  <c r="E9" i="1"/>
  <c r="B10" l="1"/>
  <c r="F11"/>
  <c r="F12" s="1"/>
  <c r="N13"/>
  <c r="N12" i="5"/>
  <c r="L11"/>
  <c r="I7"/>
  <c r="K8"/>
  <c r="D8"/>
  <c r="E10" i="1"/>
  <c r="E9" i="5"/>
  <c r="G9" i="1"/>
  <c r="G8" i="5"/>
  <c r="J12" i="1"/>
  <c r="J12" i="5" s="1"/>
  <c r="O12"/>
  <c r="I8" i="1"/>
  <c r="K7" i="5"/>
  <c r="B9"/>
  <c r="M9"/>
  <c r="M10" i="1"/>
  <c r="H9" i="5"/>
  <c r="H10" i="1"/>
  <c r="S22" i="17"/>
  <c r="D10" i="1" l="1"/>
  <c r="K10"/>
  <c r="F11" i="5"/>
  <c r="N14" i="1"/>
  <c r="N13" i="5"/>
  <c r="L12"/>
  <c r="D9"/>
  <c r="I9" i="1"/>
  <c r="K9"/>
  <c r="O13" i="5"/>
  <c r="J21" i="1"/>
  <c r="H10" i="5"/>
  <c r="H11" i="1"/>
  <c r="B10" i="5"/>
  <c r="B11" i="1"/>
  <c r="D11" s="1"/>
  <c r="I8" i="5"/>
  <c r="E11" i="1"/>
  <c r="E10" i="5"/>
  <c r="T22" i="17"/>
  <c r="F13" i="1"/>
  <c r="F12" i="5"/>
  <c r="M10"/>
  <c r="M11" i="1"/>
  <c r="M12" s="1"/>
  <c r="Q12" i="5"/>
  <c r="G10" i="1"/>
  <c r="G9" i="5"/>
  <c r="J26" i="1" l="1"/>
  <c r="J26" i="5" s="1"/>
  <c r="J21"/>
  <c r="N14"/>
  <c r="N15" i="1"/>
  <c r="L13" i="5"/>
  <c r="Q13"/>
  <c r="D10"/>
  <c r="K9"/>
  <c r="K10"/>
  <c r="I9"/>
  <c r="O14"/>
  <c r="G11" i="1"/>
  <c r="G10" i="5"/>
  <c r="F14" i="1"/>
  <c r="F13" i="5"/>
  <c r="B11"/>
  <c r="B12" i="1"/>
  <c r="D12" s="1"/>
  <c r="M11" i="5"/>
  <c r="H12" i="1"/>
  <c r="H11" i="5"/>
  <c r="U22" i="17"/>
  <c r="E11" i="5"/>
  <c r="E12" i="1"/>
  <c r="I10"/>
  <c r="Q21" l="1"/>
  <c r="Q26" s="1"/>
  <c r="B13"/>
  <c r="N15" i="5"/>
  <c r="N16" i="1"/>
  <c r="L14" i="5"/>
  <c r="Q14"/>
  <c r="I11" i="1"/>
  <c r="E13"/>
  <c r="E14" s="1"/>
  <c r="E12" i="5"/>
  <c r="M13" i="1"/>
  <c r="M12" i="5"/>
  <c r="I10"/>
  <c r="B12"/>
  <c r="O16"/>
  <c r="O21" i="1"/>
  <c r="H12" i="5"/>
  <c r="H13" i="1"/>
  <c r="D11" i="5"/>
  <c r="G12" i="1"/>
  <c r="G11" i="5"/>
  <c r="O15"/>
  <c r="K11" i="1"/>
  <c r="F14" i="5"/>
  <c r="F15" i="1"/>
  <c r="D13" l="1"/>
  <c r="D19"/>
  <c r="N16" i="5"/>
  <c r="N17" i="1"/>
  <c r="N21" s="1"/>
  <c r="L15" i="5"/>
  <c r="Q16"/>
  <c r="D12"/>
  <c r="I11"/>
  <c r="I12" i="1"/>
  <c r="Q15" i="5"/>
  <c r="B13"/>
  <c r="B14" i="1"/>
  <c r="D14" s="1"/>
  <c r="O26"/>
  <c r="O26" i="5" s="1"/>
  <c r="O21"/>
  <c r="K12" i="1"/>
  <c r="M14"/>
  <c r="M13" i="5"/>
  <c r="F16" i="1"/>
  <c r="F15" i="5"/>
  <c r="K11"/>
  <c r="G13" i="1"/>
  <c r="G12" i="5"/>
  <c r="H13"/>
  <c r="H14" i="1"/>
  <c r="E13" i="5"/>
  <c r="K19" i="1" l="1"/>
  <c r="K19" i="5" s="1"/>
  <c r="D19"/>
  <c r="I19" i="1"/>
  <c r="I19" i="5" s="1"/>
  <c r="N21"/>
  <c r="N26" i="1"/>
  <c r="N17" i="5"/>
  <c r="L16"/>
  <c r="I12"/>
  <c r="K12"/>
  <c r="D13"/>
  <c r="E15" i="1"/>
  <c r="E14" i="5"/>
  <c r="I13" i="1"/>
  <c r="B14" i="5"/>
  <c r="B15" i="1"/>
  <c r="D15" s="1"/>
  <c r="K14"/>
  <c r="Q21" i="5"/>
  <c r="Q26"/>
  <c r="H14"/>
  <c r="H15" i="1"/>
  <c r="G13" i="5"/>
  <c r="G14" i="1"/>
  <c r="F16" i="5"/>
  <c r="F17" i="1"/>
  <c r="M14" i="5"/>
  <c r="M15" i="1"/>
  <c r="K13"/>
  <c r="B16" l="1"/>
  <c r="D16" s="1"/>
  <c r="N26" i="5"/>
  <c r="L17"/>
  <c r="L21" i="1"/>
  <c r="D14" i="5"/>
  <c r="I14" i="1"/>
  <c r="K14" i="5"/>
  <c r="K13"/>
  <c r="G15" i="1"/>
  <c r="G14" i="5"/>
  <c r="I13"/>
  <c r="B15"/>
  <c r="M16" i="1"/>
  <c r="M15" i="5"/>
  <c r="F17"/>
  <c r="F21" i="1"/>
  <c r="F26" s="1"/>
  <c r="H16"/>
  <c r="H15" i="5"/>
  <c r="E15"/>
  <c r="E16" i="1"/>
  <c r="F21" i="5" l="1"/>
  <c r="F26"/>
  <c r="L21"/>
  <c r="L26" i="1"/>
  <c r="D15" i="5"/>
  <c r="K15" i="1"/>
  <c r="I14" i="5"/>
  <c r="B16"/>
  <c r="B17" i="1"/>
  <c r="D17" s="1"/>
  <c r="G15" i="5"/>
  <c r="G16" i="1"/>
  <c r="H16" i="5"/>
  <c r="H17" i="1"/>
  <c r="M17"/>
  <c r="M16" i="5"/>
  <c r="I15" i="1"/>
  <c r="E17"/>
  <c r="E16" i="5"/>
  <c r="L26" l="1"/>
  <c r="I15"/>
  <c r="K15"/>
  <c r="D16"/>
  <c r="K16" i="1"/>
  <c r="I16"/>
  <c r="E17" i="5"/>
  <c r="E21" i="1"/>
  <c r="E26" s="1"/>
  <c r="M17" i="5"/>
  <c r="M21" i="1"/>
  <c r="B17" i="5"/>
  <c r="B21" i="1"/>
  <c r="B26" s="1"/>
  <c r="G16" i="5"/>
  <c r="G17" i="1"/>
  <c r="H17" i="5"/>
  <c r="H21" i="1"/>
  <c r="H26" s="1"/>
  <c r="H21" i="5" l="1"/>
  <c r="H26"/>
  <c r="B26"/>
  <c r="M26" i="1"/>
  <c r="E21" i="5"/>
  <c r="E26"/>
  <c r="K16"/>
  <c r="I16"/>
  <c r="B21"/>
  <c r="D17"/>
  <c r="D21" i="1"/>
  <c r="M21" i="5"/>
  <c r="G17"/>
  <c r="G21" i="1"/>
  <c r="G26" s="1"/>
  <c r="I17"/>
  <c r="K17"/>
  <c r="D26" l="1"/>
  <c r="D26" i="5" s="1"/>
  <c r="M26"/>
  <c r="G21"/>
  <c r="G26"/>
  <c r="D21"/>
  <c r="K17"/>
  <c r="K21" i="1"/>
  <c r="K26" s="1"/>
  <c r="I17" i="5"/>
  <c r="I21" i="1"/>
  <c r="I21" i="5" l="1"/>
  <c r="I26" i="1"/>
  <c r="H6" i="2" s="1"/>
  <c r="K26" i="5"/>
  <c r="K21"/>
  <c r="H10" i="2" l="1"/>
  <c r="H12" s="1"/>
  <c r="H13" s="1"/>
  <c r="I26" i="5"/>
  <c r="I28" i="1"/>
  <c r="I29" s="1"/>
  <c r="H49" i="2" l="1"/>
  <c r="H50"/>
  <c r="H42"/>
  <c r="H35"/>
  <c r="H22"/>
  <c r="H36"/>
  <c r="H24"/>
  <c r="H40"/>
  <c r="H21"/>
  <c r="H30"/>
  <c r="H44"/>
  <c r="H38"/>
  <c r="H26"/>
  <c r="H28"/>
  <c r="I30" i="1"/>
  <c r="I31" s="1"/>
  <c r="I42" s="1"/>
  <c r="H47" i="2" l="1"/>
  <c r="I40" i="1"/>
  <c r="I32"/>
  <c r="I35" l="1"/>
  <c r="I41"/>
  <c r="H55" i="2" s="1"/>
  <c r="H54"/>
  <c r="H48"/>
  <c r="H51" s="1"/>
  <c r="I33" i="1"/>
  <c r="H56" i="2"/>
  <c r="I37" i="1" l="1"/>
  <c r="I38" s="1"/>
  <c r="I39" s="1"/>
  <c r="I34"/>
  <c r="I36"/>
  <c r="I44" l="1"/>
  <c r="I45" s="1"/>
  <c r="H52" i="2"/>
  <c r="H53" s="1"/>
  <c r="H58" s="1"/>
  <c r="I46" i="1" l="1"/>
  <c r="I47" s="1"/>
  <c r="H59" i="2"/>
  <c r="H60" s="1"/>
  <c r="H61" s="1"/>
</calcChain>
</file>

<file path=xl/comments1.xml><?xml version="1.0" encoding="utf-8"?>
<comments xmlns="http://schemas.openxmlformats.org/spreadsheetml/2006/main">
  <authors>
    <author>V.Prabakaran</author>
    <author>admin</author>
  </authors>
  <commentList>
    <comment ref="K3" authorId="0">
      <text>
        <r>
          <rPr>
            <sz val="8"/>
            <color indexed="81"/>
            <rFont val="Tahoma"/>
            <family val="2"/>
          </rPr>
          <t>Choose your  college name from the drop down menu.</t>
        </r>
      </text>
    </comment>
    <comment ref="K9" authorId="1">
      <text>
        <r>
          <rPr>
            <b/>
            <sz val="8"/>
            <color indexed="81"/>
            <rFont val="Tahoma"/>
            <family val="2"/>
          </rPr>
          <t>admin:</t>
        </r>
        <r>
          <rPr>
            <sz val="8"/>
            <color indexed="81"/>
            <rFont val="Tahoma"/>
            <family val="2"/>
          </rPr>
          <t xml:space="preserve">
</t>
        </r>
      </text>
    </comment>
    <comment ref="K10" authorId="0">
      <text>
        <r>
          <rPr>
            <sz val="8"/>
            <color indexed="81"/>
            <rFont val="Tahoma"/>
            <family val="2"/>
          </rPr>
          <t>This is exclusively for Hill station colleges and for Visually Challenged People.</t>
        </r>
      </text>
    </comment>
    <comment ref="R10" authorId="0">
      <text>
        <r>
          <rPr>
            <sz val="8"/>
            <color indexed="81"/>
            <rFont val="Tahoma"/>
            <family val="2"/>
          </rPr>
          <t>The Exempted Hill allowance or Conveyance allowance per month should be given here.</t>
        </r>
      </text>
    </comment>
    <comment ref="K16" authorId="0">
      <text>
        <r>
          <rPr>
            <b/>
            <sz val="10"/>
            <color indexed="81"/>
            <rFont val="Tahoma"/>
            <family val="2"/>
          </rPr>
          <t>IF YOU ARE UNDER CPS, TYPE  CPS (or)
Input your GPF subscription.
Any subsequent changes in the subscription after March may also be changed in the respective month .</t>
        </r>
      </text>
    </comment>
    <comment ref="K19" authorId="0">
      <text>
        <r>
          <rPr>
            <sz val="8"/>
            <color indexed="81"/>
            <rFont val="Tahoma"/>
            <family val="2"/>
          </rPr>
          <t>Give the split up details such as PAY, AGP, DA, HRA, CCA on the Master sheet.</t>
        </r>
      </text>
    </comment>
    <comment ref="K21" authorId="0">
      <text>
        <r>
          <rPr>
            <b/>
            <sz val="9"/>
            <color indexed="81"/>
            <rFont val="Tahoma"/>
            <family val="2"/>
          </rPr>
          <t xml:space="preserve">
</t>
        </r>
        <r>
          <rPr>
            <b/>
            <sz val="12"/>
            <color indexed="81"/>
            <rFont val="Tahoma"/>
            <family val="2"/>
          </rPr>
          <t>Input your Tax deduction alone don't include cess.
Any subsequent changes  after March may also be changed in the respective month.</t>
        </r>
      </text>
    </comment>
    <comment ref="K22" authorId="0">
      <text>
        <r>
          <rPr>
            <b/>
            <sz val="9"/>
            <color indexed="81"/>
            <rFont val="Tahoma"/>
            <family val="2"/>
          </rPr>
          <t xml:space="preserve">
</t>
        </r>
        <r>
          <rPr>
            <b/>
            <sz val="12"/>
            <color indexed="81"/>
            <rFont val="Tahoma"/>
            <family val="2"/>
          </rPr>
          <t>Input your Tax deduction alone don't include cess.
Any subsequent changes  after March may also be changed in the respective month.</t>
        </r>
      </text>
    </comment>
    <comment ref="K23" authorId="0">
      <text>
        <r>
          <rPr>
            <b/>
            <sz val="9"/>
            <color indexed="81"/>
            <rFont val="Tahoma"/>
            <family val="2"/>
          </rPr>
          <t>IF YOU ARE UNDER CPS, TYPE  CPS (or)
Input your GPF subscription.
Any subsequent changes in the subscription after March may also be changed in the respective month on the MASTER SHEET.</t>
        </r>
      </text>
    </comment>
  </commentList>
</comments>
</file>

<file path=xl/comments2.xml><?xml version="1.0" encoding="utf-8"?>
<comments xmlns="http://schemas.openxmlformats.org/spreadsheetml/2006/main">
  <authors>
    <author>Prabakar</author>
    <author>abc</author>
    <author>ABC</author>
  </authors>
  <commentList>
    <comment ref="B7" authorId="0">
      <text>
        <r>
          <rPr>
            <sz val="8"/>
            <color indexed="81"/>
            <rFont val="Tahoma"/>
            <family val="2"/>
          </rPr>
          <t xml:space="preserve">
 </t>
        </r>
        <r>
          <rPr>
            <b/>
            <sz val="10"/>
            <color indexed="12"/>
            <rFont val="Tahoma"/>
            <family val="2"/>
          </rPr>
          <t xml:space="preserve">  I  - INCREMENT   
     QUARTER </t>
        </r>
      </text>
    </comment>
    <comment ref="B10" authorId="0">
      <text>
        <r>
          <rPr>
            <sz val="8"/>
            <color indexed="81"/>
            <rFont val="Tahoma"/>
            <family val="2"/>
          </rPr>
          <t xml:space="preserve">
 </t>
        </r>
        <r>
          <rPr>
            <b/>
            <sz val="10"/>
            <color indexed="37"/>
            <rFont val="Tahoma"/>
            <family val="2"/>
          </rPr>
          <t xml:space="preserve"> II -   INCREMENT QUARTER</t>
        </r>
      </text>
    </comment>
    <comment ref="B13" authorId="0">
      <text>
        <r>
          <rPr>
            <sz val="8"/>
            <color indexed="81"/>
            <rFont val="Tahoma"/>
            <family val="2"/>
          </rPr>
          <t xml:space="preserve">
 </t>
        </r>
        <r>
          <rPr>
            <b/>
            <sz val="10"/>
            <color indexed="37"/>
            <rFont val="Tahoma"/>
            <family val="2"/>
          </rPr>
          <t xml:space="preserve"> III -   INCREMENT QUARTER</t>
        </r>
      </text>
    </comment>
    <comment ref="B16" authorId="0">
      <text>
        <r>
          <rPr>
            <sz val="8"/>
            <color indexed="81"/>
            <rFont val="Tahoma"/>
            <family val="2"/>
          </rPr>
          <t xml:space="preserve">
 </t>
        </r>
        <r>
          <rPr>
            <b/>
            <sz val="10"/>
            <color indexed="37"/>
            <rFont val="Tahoma"/>
            <family val="2"/>
          </rPr>
          <t xml:space="preserve"> IV -   INCREMENT QUARTER</t>
        </r>
      </text>
    </comment>
    <comment ref="B20" authorId="1">
      <text>
        <r>
          <rPr>
            <b/>
            <sz val="8"/>
            <color indexed="81"/>
            <rFont val="Tahoma"/>
            <family val="2"/>
          </rPr>
          <t>abc:</t>
        </r>
        <r>
          <rPr>
            <sz val="8"/>
            <color indexed="81"/>
            <rFont val="Tahoma"/>
            <family val="2"/>
          </rPr>
          <t xml:space="preserve">
PROVIDE SPLIT UP DETAILS OF SLS, SUCH AS   PAY,DA,AGP,HRACCA, &amp;MA</t>
        </r>
      </text>
    </comment>
    <comment ref="O22" authorId="2">
      <text>
        <r>
          <rPr>
            <b/>
            <sz val="8"/>
            <color indexed="81"/>
            <rFont val="Tahoma"/>
            <family val="2"/>
          </rPr>
          <t>ABC:</t>
        </r>
        <r>
          <rPr>
            <sz val="8"/>
            <color indexed="81"/>
            <rFont val="Tahoma"/>
            <family val="2"/>
          </rPr>
          <t xml:space="preserve">
</t>
        </r>
      </text>
    </comment>
    <comment ref="P22" authorId="2">
      <text>
        <r>
          <rPr>
            <b/>
            <sz val="8"/>
            <color indexed="81"/>
            <rFont val="Tahoma"/>
            <family val="2"/>
          </rPr>
          <t>ABC:</t>
        </r>
        <r>
          <rPr>
            <sz val="8"/>
            <color indexed="81"/>
            <rFont val="Tahoma"/>
            <family val="2"/>
          </rPr>
          <t xml:space="preserve">
</t>
        </r>
      </text>
    </comment>
    <comment ref="B25" authorId="1">
      <text>
        <r>
          <rPr>
            <b/>
            <sz val="8"/>
            <color indexed="81"/>
            <rFont val="Tahoma"/>
            <family val="2"/>
          </rPr>
          <t>abc:</t>
        </r>
        <r>
          <rPr>
            <sz val="8"/>
            <color indexed="81"/>
            <rFont val="Tahoma"/>
            <family val="2"/>
          </rPr>
          <t xml:space="preserve">
PROVIDE SPLIT UP DETAILS OF SLS, SUCH AS   PAY,DA,AGP,HRACCA, &amp;MA</t>
        </r>
      </text>
    </comment>
  </commentList>
</comments>
</file>

<file path=xl/sharedStrings.xml><?xml version="1.0" encoding="utf-8"?>
<sst xmlns="http://schemas.openxmlformats.org/spreadsheetml/2006/main" count="370" uniqueCount="295">
  <si>
    <t xml:space="preserve">                (excluding cash allowance if any).</t>
  </si>
  <si>
    <t>NIL</t>
  </si>
  <si>
    <t xml:space="preserve">                                                           STATEMENT SHOWING PAY AND ALLOWANCES DRAWN</t>
  </si>
  <si>
    <t>SALARY</t>
  </si>
  <si>
    <t>DEDUCTIONS</t>
  </si>
  <si>
    <t>MONTH</t>
  </si>
  <si>
    <t>TOTAL</t>
  </si>
  <si>
    <t>HRA</t>
  </si>
  <si>
    <t>CCA</t>
  </si>
  <si>
    <t>MA</t>
  </si>
  <si>
    <t>FBF</t>
  </si>
  <si>
    <t>I T</t>
  </si>
  <si>
    <t>Signature :</t>
  </si>
  <si>
    <t>Designation :</t>
  </si>
  <si>
    <t>PAN.NO.</t>
  </si>
  <si>
    <t xml:space="preserve">TAXABLE INCOME  </t>
  </si>
  <si>
    <t>TAX PAYABLE (ROUNDED OFF TO RUPEES)</t>
  </si>
  <si>
    <t>TOTAL TAX PAYABLE</t>
  </si>
  <si>
    <t>TAX ON TAXABLE INCOME</t>
  </si>
  <si>
    <t>SPF</t>
  </si>
  <si>
    <t>←←</t>
  </si>
  <si>
    <t>Designation</t>
  </si>
  <si>
    <t>1.             Total salary including H.R.A./ Honararium,etc.</t>
  </si>
  <si>
    <t>Exgratia</t>
  </si>
  <si>
    <t xml:space="preserve">SLS </t>
  </si>
  <si>
    <t>HI</t>
  </si>
  <si>
    <t>DESIGNATION :</t>
  </si>
  <si>
    <t>PAY</t>
  </si>
  <si>
    <t>Name</t>
  </si>
  <si>
    <t>Increment Due Quarter</t>
  </si>
  <si>
    <t>DA</t>
  </si>
  <si>
    <t>GRADE PAY</t>
  </si>
  <si>
    <t>Health Insurance</t>
  </si>
  <si>
    <t>Any other Income/Arrears</t>
  </si>
  <si>
    <t>GENDER</t>
  </si>
  <si>
    <t>C</t>
  </si>
  <si>
    <t>A</t>
  </si>
  <si>
    <t>B</t>
  </si>
  <si>
    <t>D</t>
  </si>
  <si>
    <t>E</t>
  </si>
  <si>
    <t>F</t>
  </si>
  <si>
    <t>G</t>
  </si>
  <si>
    <t>H</t>
  </si>
  <si>
    <t>I</t>
  </si>
  <si>
    <t>J</t>
  </si>
  <si>
    <t>K</t>
  </si>
  <si>
    <t>L</t>
  </si>
  <si>
    <t>M</t>
  </si>
  <si>
    <t>N</t>
  </si>
  <si>
    <t>O</t>
  </si>
  <si>
    <t>P</t>
  </si>
  <si>
    <t>Q</t>
  </si>
  <si>
    <t>R</t>
  </si>
  <si>
    <t>S</t>
  </si>
  <si>
    <t>T</t>
  </si>
  <si>
    <t>Name of the College</t>
  </si>
  <si>
    <t>GPF</t>
  </si>
  <si>
    <t>CPS</t>
  </si>
  <si>
    <t>X 12 Months</t>
  </si>
  <si>
    <t xml:space="preserve"> GRAND TOTAL</t>
  </si>
  <si>
    <t>Any other income</t>
  </si>
  <si>
    <t>`</t>
  </si>
  <si>
    <t>U</t>
  </si>
  <si>
    <r>
      <t xml:space="preserve">GRAND TOTAL </t>
    </r>
    <r>
      <rPr>
        <b/>
        <sz val="10"/>
        <rFont val="Rupee Foradian"/>
        <family val="2"/>
      </rPr>
      <t>`</t>
    </r>
  </si>
  <si>
    <t>THIS MASTER SHEET IS NOT FOR PRINT OUT</t>
  </si>
  <si>
    <t>PAN NO.</t>
  </si>
  <si>
    <t>HRA Claimed in the salary</t>
  </si>
  <si>
    <t>Hill Allowance / Conveyance Allowance for visually Challenged</t>
  </si>
  <si>
    <t>Health Insurance  (HI)</t>
  </si>
  <si>
    <t>Family Benefit fund (FBF )</t>
  </si>
  <si>
    <t>UGC / Pay Commission arrears</t>
  </si>
  <si>
    <r>
      <t>BSR CODE(</t>
    </r>
    <r>
      <rPr>
        <b/>
        <sz val="12"/>
        <color indexed="8"/>
        <rFont val="Calibri"/>
        <family val="2"/>
      </rPr>
      <t>B</t>
    </r>
    <r>
      <rPr>
        <sz val="12"/>
        <color indexed="8"/>
        <rFont val="Calibri"/>
        <family val="2"/>
      </rPr>
      <t xml:space="preserve">asic </t>
    </r>
    <r>
      <rPr>
        <b/>
        <sz val="12"/>
        <color indexed="8"/>
        <rFont val="Calibri"/>
        <family val="2"/>
      </rPr>
      <t>S</t>
    </r>
    <r>
      <rPr>
        <sz val="12"/>
        <color indexed="8"/>
        <rFont val="Calibri"/>
        <family val="2"/>
      </rPr>
      <t xml:space="preserve">tatistical </t>
    </r>
    <r>
      <rPr>
        <b/>
        <sz val="12"/>
        <color indexed="8"/>
        <rFont val="Calibri"/>
        <family val="2"/>
      </rPr>
      <t>R</t>
    </r>
    <r>
      <rPr>
        <sz val="12"/>
        <color indexed="8"/>
        <rFont val="Calibri"/>
        <family val="2"/>
      </rPr>
      <t>eturns )</t>
    </r>
  </si>
  <si>
    <t>X</t>
  </si>
  <si>
    <t>W</t>
  </si>
  <si>
    <t>Date on which tax deposited</t>
  </si>
  <si>
    <t>Challan serial No.</t>
  </si>
  <si>
    <t>Y</t>
  </si>
  <si>
    <t>Z</t>
  </si>
  <si>
    <t>Tax deducted at source for UGC Arrears</t>
  </si>
  <si>
    <r>
      <t xml:space="preserve">Amount deposited </t>
    </r>
    <r>
      <rPr>
        <b/>
        <sz val="14"/>
        <color indexed="8"/>
        <rFont val="Calibri"/>
        <family val="2"/>
      </rPr>
      <t xml:space="preserve"> </t>
    </r>
    <r>
      <rPr>
        <b/>
        <sz val="14"/>
        <color indexed="8"/>
        <rFont val="Rupee Foradian"/>
        <family val="2"/>
      </rPr>
      <t>`</t>
    </r>
  </si>
  <si>
    <t>Tax paid through bank challan</t>
  </si>
  <si>
    <r>
      <t>Click on</t>
    </r>
    <r>
      <rPr>
        <b/>
        <sz val="10"/>
        <color indexed="10"/>
        <rFont val="Arial"/>
        <family val="2"/>
      </rPr>
      <t xml:space="preserve"> "Mr."</t>
    </r>
    <r>
      <rPr>
        <sz val="10"/>
        <rFont val="Arial"/>
        <family val="2"/>
      </rPr>
      <t xml:space="preserve"> to cahnge the gender of the Assessee</t>
    </r>
  </si>
  <si>
    <r>
      <t>Deduction</t>
    </r>
    <r>
      <rPr>
        <b/>
        <sz val="10"/>
        <color indexed="10"/>
        <rFont val="Arial"/>
        <family val="2"/>
      </rPr>
      <t xml:space="preserve"> u/s 80 DDB</t>
    </r>
    <r>
      <rPr>
        <sz val="10"/>
        <rFont val="Arial"/>
        <family val="2"/>
      </rPr>
      <t xml:space="preserve"> can be availed by filing return along with original Doctor certificate , not through the employer.</t>
    </r>
  </si>
  <si>
    <t>NOTE :</t>
  </si>
  <si>
    <t>Government Arts College (Men), Nandanam, Chennai-600 035.</t>
  </si>
  <si>
    <t>Rajeswari Vedhachalam Government Arts College, Chengalpattu-603001.</t>
  </si>
  <si>
    <t>Loganatha Narayanaswamy Government Arts College, Ponneri-601 204.</t>
  </si>
  <si>
    <t>Arulmigu Sri Subramaniya Swamy Govt. Arts College, Tiruttani-613209.</t>
  </si>
  <si>
    <t>Muthurangam Government Arts college, Vellore-632 002.</t>
  </si>
  <si>
    <t>Government Thirumagal Mills College, Gudiyatham - 632604.</t>
  </si>
  <si>
    <t xml:space="preserve"> Arignar Anna Government Arts College, Cheyyar - 604 407.</t>
  </si>
  <si>
    <t xml:space="preserve"> Government Arts College, Tiruvannamalai - 606 603.</t>
  </si>
  <si>
    <t xml:space="preserve"> Periyar Arts College, Cuddalore - 607 001.</t>
  </si>
  <si>
    <t xml:space="preserve"> Thiru A Govindasamy Government Arts College, Tindivanam - 604002.</t>
  </si>
  <si>
    <t xml:space="preserve"> Arignar Anna Government Arts College, Villupuram - 605 602.</t>
  </si>
  <si>
    <t xml:space="preserve"> Thiru Kolanjiappar Govt. Arts College, Virudhachalam - 606 001.</t>
  </si>
  <si>
    <t xml:space="preserve"> Govt. Arts College, Chidambaram - 608 102.</t>
  </si>
  <si>
    <t>Govt. Arts College, Salem - 636 007.</t>
  </si>
  <si>
    <t xml:space="preserve"> A.A. Government Arts College for Men, Namakkal - 637 002.</t>
  </si>
  <si>
    <t xml:space="preserve"> Thiruvalluvar Govt. Arts College, Rasipuram - 637 401.</t>
  </si>
  <si>
    <t xml:space="preserve"> A A Govt Arts College, Vadachennyamalai, Attur - 636 121.</t>
  </si>
  <si>
    <t xml:space="preserve"> Government Arts College, Dharmapurai - 636 705.</t>
  </si>
  <si>
    <t xml:space="preserve"> Government Arts College, Arts College for Men, Krishnagiri - 635001.</t>
  </si>
  <si>
    <t xml:space="preserve"> Chikkanna Govt. Arts College, Tiruppur-641 602.</t>
  </si>
  <si>
    <t xml:space="preserve"> Government Arts College, Udumalpet - 642 126.</t>
  </si>
  <si>
    <t xml:space="preserve"> Government Arts College, Udhagamandalam - 643 002.</t>
  </si>
  <si>
    <t xml:space="preserve"> Govt. College (Men), Kumbakonam-612 001.</t>
  </si>
  <si>
    <t xml:space="preserve"> Thiru. Vi.Ka government Arts College, Tiruvarur-610 003.</t>
  </si>
  <si>
    <t xml:space="preserve"> Mannai Rajagopalasamy Govt. Arts College, Mannargudi-614 001.</t>
  </si>
  <si>
    <t xml:space="preserve"> Periyar E.V.R. College, Tiruchirappalli-620 023.</t>
  </si>
  <si>
    <t>Government Arts College, Tiruvarumbur, Tiruchirappalli-620 022.</t>
  </si>
  <si>
    <t>Government Arts College, Ariyalur-621 713.</t>
  </si>
  <si>
    <t xml:space="preserve"> Government Arts College, Thanthonimalai, Karur - 639 005.</t>
  </si>
  <si>
    <t>A A Government Arts College, Musiri - 621 201.</t>
  </si>
  <si>
    <t xml:space="preserve"> H.H. The Rajah's College, Pudukkottai - 622 001.</t>
  </si>
  <si>
    <t>Government Arts College, Melur - 625 106.</t>
  </si>
  <si>
    <t>Sethupathy Government Arts College, Ramanathapuram - 623 502.</t>
  </si>
  <si>
    <t xml:space="preserve"> V.S.S. Government Arts College, Pulankurichi - 630 418.</t>
  </si>
  <si>
    <t>Raja Dorai Singam Government Arts College, Sivaganga - 623560.</t>
  </si>
  <si>
    <t>Queen Marys College, Mylapore, Chennai - 600 004.</t>
  </si>
  <si>
    <t xml:space="preserve"> Bharathi Womens College, North Chennai, Chennai-600 108.</t>
  </si>
  <si>
    <t xml:space="preserve"> Quaid-e-Millath Government Arts College for Women, Chennai-600002</t>
  </si>
  <si>
    <t xml:space="preserve"> A.A. Government Arts College for Women, Walajapet-632 513.</t>
  </si>
  <si>
    <t xml:space="preserve"> Government Arts College for Women, Salem - 636 008.</t>
  </si>
  <si>
    <t xml:space="preserve"> Namakkal Kavingnar Ramalingam Government Arts College for Women,Namakkal - 637 002.</t>
  </si>
  <si>
    <t xml:space="preserve"> L.R.G.Government Arts College (Women), Tiruppur - 638 604.</t>
  </si>
  <si>
    <t xml:space="preserve"> Dharmapuram Gnanambigai Government Arts College for Women, Mayiladuthurai - 609 001.</t>
  </si>
  <si>
    <t xml:space="preserve"> Government College for Women, Kumbakonam - 612 001.</t>
  </si>
  <si>
    <t xml:space="preserve"> Government Arts College for Women, Pudukkottai - 622 003.</t>
  </si>
  <si>
    <t xml:space="preserve"> Sri Meenakshi Government College for Women. Madurai - 625 002.</t>
  </si>
  <si>
    <t xml:space="preserve"> M.V.M. Government Arts College for Women, Dindigul 624 008.</t>
  </si>
  <si>
    <t>Rani Anna Government Arts College (Women), Tirunelveli 627 008.</t>
  </si>
  <si>
    <t>Government Arts College (Women), Krishnagiri 635 001.</t>
  </si>
  <si>
    <t xml:space="preserve"> Government Arts and Science College for Women, Burgur 635 104.</t>
  </si>
  <si>
    <t xml:space="preserve"> Government Arts College for Women, Ramanathapuram 623 501.</t>
  </si>
  <si>
    <t xml:space="preserve"> Institute of Advanced Study in Education, Saidapet, Chennai 600015.</t>
  </si>
  <si>
    <t>Government College of Education, Vellore 632 006.</t>
  </si>
  <si>
    <t xml:space="preserve"> Government College of Education, Komarapalayam 638 183.</t>
  </si>
  <si>
    <t xml:space="preserve"> Government College of Education, Orathanadu 614 625.</t>
  </si>
  <si>
    <t>Government College of Education, Pudukkottai 622 001.</t>
  </si>
  <si>
    <t>Lady Wellingdon Institute of Advanced Study in Education, Chennai 600 005.</t>
  </si>
  <si>
    <t>Government Arts College, Paramakudi 623 707.</t>
  </si>
  <si>
    <t>Principal Grade-1</t>
  </si>
  <si>
    <t>Associate Professor of English</t>
  </si>
  <si>
    <t>Associate Professor of Tamil</t>
  </si>
  <si>
    <t>Associate Professor of Physics</t>
  </si>
  <si>
    <t>Associate Professor of Zoology</t>
  </si>
  <si>
    <t>Associate Professor of Computer Science</t>
  </si>
  <si>
    <t>Associate Professor of Geology</t>
  </si>
  <si>
    <t>Associate Professor of History</t>
  </si>
  <si>
    <t>College Librarian</t>
  </si>
  <si>
    <t>Physical Director</t>
  </si>
  <si>
    <t>Assistant  Professor of English</t>
  </si>
  <si>
    <t>Assistant  Professor of Tamil</t>
  </si>
  <si>
    <t>Assistant  Professor of Physics</t>
  </si>
  <si>
    <t>Assistant  Professor of Chemistry</t>
  </si>
  <si>
    <t>Assistant  Professor of Zoology</t>
  </si>
  <si>
    <t>Assistant  Professor of Botany</t>
  </si>
  <si>
    <t>Assistant  Professor of Computer Science</t>
  </si>
  <si>
    <t>Assistant  Professor of  Geology</t>
  </si>
  <si>
    <t>Assistant  Professor of Commerce</t>
  </si>
  <si>
    <t>Assistant  Professor of History</t>
  </si>
  <si>
    <t>Assistant  Professor of Economics</t>
  </si>
  <si>
    <t>Assistant Professor of Business Administration</t>
  </si>
  <si>
    <t>Bursar</t>
  </si>
  <si>
    <t>Superintendent</t>
  </si>
  <si>
    <t>Juniour Assistant</t>
  </si>
  <si>
    <t>FURNISH BELOW  THE DETAILS OF TAX DEPOSITED THROUGH BANK</t>
  </si>
  <si>
    <t xml:space="preserve">  `</t>
  </si>
  <si>
    <r>
      <rPr>
        <b/>
        <sz val="10"/>
        <color indexed="8"/>
        <rFont val="Calibri"/>
        <family val="2"/>
      </rPr>
      <t xml:space="preserve">←   </t>
    </r>
    <r>
      <rPr>
        <b/>
        <sz val="10"/>
        <rFont val="Arial"/>
        <family val="2"/>
      </rPr>
      <t>Click here</t>
    </r>
  </si>
  <si>
    <r>
      <t xml:space="preserve">wherever </t>
    </r>
    <r>
      <rPr>
        <b/>
        <sz val="9"/>
        <color indexed="10"/>
        <rFont val="Arial"/>
        <family val="2"/>
      </rPr>
      <t xml:space="preserve">" click here " </t>
    </r>
    <r>
      <rPr>
        <b/>
        <sz val="9"/>
        <rFont val="Arial"/>
        <family val="2"/>
      </rPr>
      <t>appears</t>
    </r>
    <r>
      <rPr>
        <sz val="9"/>
        <rFont val="Arial"/>
        <family val="2"/>
      </rPr>
      <t xml:space="preserve"> use drop down menu to choose your option to fix your appropriate </t>
    </r>
    <r>
      <rPr>
        <b/>
        <sz val="9"/>
        <color indexed="10"/>
        <rFont val="Arial"/>
        <family val="2"/>
      </rPr>
      <t>Grade pay, college,</t>
    </r>
    <r>
      <rPr>
        <b/>
        <sz val="9"/>
        <rFont val="Arial"/>
        <family val="2"/>
      </rPr>
      <t xml:space="preserve"> </t>
    </r>
    <r>
      <rPr>
        <b/>
        <sz val="9"/>
        <color indexed="10"/>
        <rFont val="Arial"/>
        <family val="2"/>
      </rPr>
      <t xml:space="preserve">HRA, CCA </t>
    </r>
    <r>
      <rPr>
        <b/>
        <sz val="9"/>
        <rFont val="Arial"/>
        <family val="2"/>
      </rPr>
      <t>&amp;</t>
    </r>
    <r>
      <rPr>
        <b/>
        <sz val="9"/>
        <color indexed="10"/>
        <rFont val="Arial"/>
        <family val="2"/>
      </rPr>
      <t xml:space="preserve"> Increment quarter </t>
    </r>
  </si>
  <si>
    <t>Tax deduction per month from March</t>
  </si>
  <si>
    <t>Assistant  Professor of Mathematics</t>
  </si>
  <si>
    <t xml:space="preserve"> Dr. Ambedkar Government Arts College, (Autonomous)Vyasarpadi, Chennai - 600039.</t>
  </si>
  <si>
    <t xml:space="preserve"> Presidency College, (Autonomous), Chennai 600005.</t>
  </si>
  <si>
    <r>
      <rPr>
        <b/>
        <sz val="11"/>
        <rFont val="Arial"/>
        <family val="2"/>
      </rPr>
      <t xml:space="preserve">AFTER DOWN LOADING THIS FILE, PLEASE OPERATE  KEEPING THE FILE IN  </t>
    </r>
    <r>
      <rPr>
        <sz val="11"/>
        <rFont val="Arial"/>
        <family val="2"/>
      </rPr>
      <t xml:space="preserve"> </t>
    </r>
    <r>
      <rPr>
        <b/>
        <sz val="11"/>
        <color indexed="10"/>
        <rFont val="Arial"/>
        <family val="2"/>
      </rPr>
      <t>" READ ONLY "   FORMAT</t>
    </r>
  </si>
  <si>
    <t>Government Arts College (Autonomous) , Coimbatore - 641 018</t>
  </si>
  <si>
    <t>Kunthavai Nachiyar Government Arts College for Women, Thanjavur</t>
  </si>
  <si>
    <t>Government Arts College, Surandai</t>
  </si>
  <si>
    <t>Government Arts College for Women, Sivagangai-630 562</t>
  </si>
  <si>
    <t>Raja Serfoji Govt.College, Thanjavur - 613 005</t>
  </si>
  <si>
    <t>Government College of Education  for Women , Coimbatore - 641 001</t>
  </si>
  <si>
    <t>Government Arts College for Women, Nilakkotai.</t>
  </si>
  <si>
    <t>Government Arts College , Kulithalai</t>
  </si>
  <si>
    <r>
      <rPr>
        <b/>
        <sz val="14"/>
        <color indexed="8"/>
        <rFont val="Calibri"/>
        <family val="2"/>
      </rPr>
      <t xml:space="preserve">←   </t>
    </r>
    <r>
      <rPr>
        <b/>
        <sz val="14"/>
        <rFont val="Arial"/>
        <family val="2"/>
      </rPr>
      <t>Click here</t>
    </r>
  </si>
  <si>
    <t>Pay</t>
  </si>
  <si>
    <t>AGP</t>
  </si>
  <si>
    <t>Hill.Al/Conv.All</t>
  </si>
  <si>
    <t>Mr.</t>
  </si>
  <si>
    <t>E Cess</t>
  </si>
  <si>
    <t xml:space="preserve">BALANCE TAX TO BE DEDUCTED FROM FEBRUARY SALARY </t>
  </si>
  <si>
    <t xml:space="preserve">BALANCE Education Cess TO BE DEDUCTED FROM FEBRUARY SALARY </t>
  </si>
  <si>
    <t>E - Cess</t>
  </si>
  <si>
    <t>ROP</t>
  </si>
  <si>
    <t>Associate Professor of Botany</t>
  </si>
  <si>
    <t>Associate Professor of Commerce</t>
  </si>
  <si>
    <t>Assistant</t>
  </si>
  <si>
    <t>Lab Assistant</t>
  </si>
  <si>
    <t>Principal/Bursar</t>
  </si>
  <si>
    <t xml:space="preserve"> Signature       :</t>
  </si>
  <si>
    <t xml:space="preserve"> Designation    :</t>
  </si>
  <si>
    <t xml:space="preserve">Designation         :             </t>
  </si>
  <si>
    <t>PAN  No.              :</t>
  </si>
  <si>
    <t>Government Arts and Science College, Peravurani</t>
  </si>
  <si>
    <t>Government Arts and Science College, Thiruvadanai</t>
  </si>
  <si>
    <t>Government Arts and Science College, Kadaladi</t>
  </si>
  <si>
    <t>Government Arts and Science College, Karambakudi</t>
  </si>
  <si>
    <t>Government Arts and Science College, Mudukulathur</t>
  </si>
  <si>
    <t>Government Arts and Science College, Sivakasi</t>
  </si>
  <si>
    <t>Government Arts and Science College, Kovilpatti</t>
  </si>
  <si>
    <t>Government Arts and Science College, Komarapalayam</t>
  </si>
  <si>
    <t>Government Arts and Science College, Hosur</t>
  </si>
  <si>
    <t>Government Arts and Science College, Uthiramerur</t>
  </si>
  <si>
    <t>Government Arts and Science College, Kangayam</t>
  </si>
  <si>
    <t>Government Arts and Science College for Women, Kariamangalam</t>
  </si>
  <si>
    <t>Assistant Professor of Hindi</t>
  </si>
  <si>
    <r>
      <rPr>
        <b/>
        <sz val="10"/>
        <rFont val="Arial"/>
        <family val="2"/>
      </rPr>
      <t>All that you uoght to do is that fill up the</t>
    </r>
    <r>
      <rPr>
        <b/>
        <sz val="10"/>
        <color indexed="10"/>
        <rFont val="Arial"/>
        <family val="2"/>
      </rPr>
      <t xml:space="preserve"> INPUT</t>
    </r>
    <r>
      <rPr>
        <b/>
        <sz val="10"/>
        <rFont val="Arial"/>
        <family val="2"/>
      </rPr>
      <t xml:space="preserve"> sheet  with all the required data and take a </t>
    </r>
    <r>
      <rPr>
        <b/>
        <sz val="10"/>
        <color indexed="10"/>
        <rFont val="Arial"/>
        <family val="2"/>
      </rPr>
      <t>print out of</t>
    </r>
    <r>
      <rPr>
        <b/>
        <sz val="10"/>
        <color indexed="60"/>
        <rFont val="Arial"/>
        <family val="2"/>
      </rPr>
      <t xml:space="preserve"> </t>
    </r>
    <r>
      <rPr>
        <b/>
        <i/>
        <sz val="10"/>
        <color indexed="60"/>
        <rFont val="Arial"/>
        <family val="2"/>
      </rPr>
      <t>Pay drawn particulas,</t>
    </r>
    <r>
      <rPr>
        <b/>
        <sz val="10"/>
        <color indexed="10"/>
        <rFont val="Arial"/>
        <family val="2"/>
      </rPr>
      <t xml:space="preserve"> </t>
    </r>
    <r>
      <rPr>
        <b/>
        <i/>
        <sz val="10"/>
        <color indexed="10"/>
        <rFont val="Arial"/>
        <family val="2"/>
      </rPr>
      <t>IT Form,</t>
    </r>
    <r>
      <rPr>
        <b/>
        <sz val="10"/>
        <color indexed="10"/>
        <rFont val="Arial"/>
        <family val="2"/>
      </rPr>
      <t xml:space="preserve"> </t>
    </r>
    <r>
      <rPr>
        <b/>
        <i/>
        <sz val="10"/>
        <color indexed="56"/>
        <rFont val="Arial"/>
        <family val="2"/>
      </rPr>
      <t>Savings annexure</t>
    </r>
    <r>
      <rPr>
        <b/>
        <sz val="10"/>
        <color indexed="10"/>
        <rFont val="Arial"/>
        <family val="2"/>
      </rPr>
      <t>,</t>
    </r>
    <r>
      <rPr>
        <b/>
        <sz val="10"/>
        <color indexed="53"/>
        <rFont val="Arial"/>
        <family val="2"/>
      </rPr>
      <t xml:space="preserve"> </t>
    </r>
    <r>
      <rPr>
        <b/>
        <i/>
        <sz val="10"/>
        <color indexed="53"/>
        <rFont val="Arial"/>
        <family val="2"/>
      </rPr>
      <t>Form -16</t>
    </r>
    <r>
      <rPr>
        <b/>
        <i/>
        <sz val="10"/>
        <color indexed="40"/>
        <rFont val="Arial"/>
        <family val="2"/>
      </rPr>
      <t>annexure</t>
    </r>
    <r>
      <rPr>
        <b/>
        <i/>
        <sz val="10"/>
        <color indexed="10"/>
        <rFont val="Arial"/>
        <family val="2"/>
      </rPr>
      <t>.</t>
    </r>
  </si>
  <si>
    <t>TAXABLE INCOME ROUNDED OFF TO THE NExT TEN Rupees.</t>
  </si>
  <si>
    <t xml:space="preserve">      b) Rounded off to the next Ten rupees</t>
  </si>
  <si>
    <t>Surrender Leave Salary</t>
  </si>
  <si>
    <t>Recovery of Pay</t>
  </si>
  <si>
    <t>Alagappa Government Arts College, Karaikudi - 630 003.</t>
  </si>
  <si>
    <t>Typist</t>
  </si>
  <si>
    <t>Assistant Professor of Computer Application</t>
  </si>
  <si>
    <t>Pay Arrears</t>
  </si>
  <si>
    <t>EDUCATIONAL CESS TAX  @ 4%</t>
  </si>
  <si>
    <t xml:space="preserve">TOTAL </t>
  </si>
  <si>
    <t>Coveyance allowance(for Diif. Abled)  if any</t>
  </si>
  <si>
    <t>Conveyance Allow.</t>
  </si>
  <si>
    <r>
      <t xml:space="preserve">Any subsequent changes  on the input given  against </t>
    </r>
    <r>
      <rPr>
        <b/>
        <sz val="10"/>
        <color indexed="10"/>
        <rFont val="Arial"/>
        <family val="2"/>
      </rPr>
      <t xml:space="preserve">GPF </t>
    </r>
    <r>
      <rPr>
        <sz val="10"/>
        <rFont val="Arial"/>
        <family val="2"/>
      </rPr>
      <t>amount</t>
    </r>
    <r>
      <rPr>
        <b/>
        <sz val="10"/>
        <color indexed="10"/>
        <rFont val="Arial"/>
        <family val="2"/>
      </rPr>
      <t xml:space="preserve"> and tax being deducted  from March-2019 ,  </t>
    </r>
    <r>
      <rPr>
        <sz val="10"/>
        <rFont val="Arial"/>
        <family val="2"/>
      </rPr>
      <t xml:space="preserve">may also be done on the </t>
    </r>
    <r>
      <rPr>
        <b/>
        <sz val="10"/>
        <color indexed="10"/>
        <rFont val="Arial"/>
        <family val="2"/>
      </rPr>
      <t>Master sheet.</t>
    </r>
  </si>
  <si>
    <r>
      <rPr>
        <b/>
        <sz val="10"/>
        <color theme="1"/>
        <rFont val="Arial"/>
        <family val="2"/>
      </rPr>
      <t>Enter next cell value  in the same level</t>
    </r>
    <r>
      <rPr>
        <b/>
        <sz val="12"/>
        <color theme="1"/>
        <rFont val="Calibri"/>
        <family val="2"/>
        <scheme val="minor"/>
      </rPr>
      <t xml:space="preserve"> </t>
    </r>
    <r>
      <rPr>
        <b/>
        <sz val="12"/>
        <color theme="1"/>
        <rFont val="Calibri"/>
        <family val="2"/>
      </rPr>
      <t>→</t>
    </r>
  </si>
  <si>
    <r>
      <t xml:space="preserve">Amount Exempted from tax </t>
    </r>
    <r>
      <rPr>
        <sz val="12"/>
        <rFont val="Rupee Foradian"/>
        <family val="2"/>
      </rPr>
      <t>»»</t>
    </r>
  </si>
  <si>
    <t>INCASE OF MEN ASSESSEE</t>
  </si>
  <si>
    <t xml:space="preserve"> INCASE OF WOMEN ASSESSEE</t>
  </si>
  <si>
    <t>Standard Deduction</t>
  </si>
  <si>
    <t>3     Standard Deduction 16(i)</t>
  </si>
  <si>
    <t>2  Less exempted conveyance Allowance  Rs.</t>
  </si>
  <si>
    <t>4.   Gross  total  Income  balance  (1 - ( 2+3 )</t>
  </si>
  <si>
    <t>5    Any other Income</t>
  </si>
  <si>
    <t>6   Gross Total Income (4 +  5)</t>
  </si>
  <si>
    <t xml:space="preserve">           of the amount by which income exceeds Rs.12,00,000/-</t>
  </si>
  <si>
    <r>
      <t xml:space="preserve">7.  </t>
    </r>
    <r>
      <rPr>
        <sz val="10"/>
        <rFont val="Times New Roman Greek"/>
        <family val="1"/>
        <charset val="161"/>
      </rPr>
      <t xml:space="preserve"> </t>
    </r>
    <r>
      <rPr>
        <b/>
        <sz val="10"/>
        <rFont val="Times New Roman Greek"/>
        <family val="1"/>
        <charset val="161"/>
      </rPr>
      <t xml:space="preserve">TAX ON TOTAL INCOME </t>
    </r>
  </si>
  <si>
    <t xml:space="preserve">8.   TAX PAYABLE </t>
  </si>
  <si>
    <t xml:space="preserve">Name                   :                                       </t>
  </si>
  <si>
    <t>Associate Professor of Economics</t>
  </si>
  <si>
    <t>Associate Professor of Mathematics</t>
  </si>
  <si>
    <t>Associate  Professor of Chemistry</t>
  </si>
  <si>
    <t>Associate Professor of Computer Applications</t>
  </si>
  <si>
    <t>Associate Professor of Business Administration</t>
  </si>
  <si>
    <t>Associate Professor of Hindi</t>
  </si>
  <si>
    <t>GPF / CPS Subscription from March-2024</t>
  </si>
  <si>
    <r>
      <t xml:space="preserve">GROSS SALARY- </t>
    </r>
    <r>
      <rPr>
        <b/>
        <sz val="10"/>
        <color indexed="11"/>
        <rFont val="Verdana"/>
        <family val="2"/>
      </rPr>
      <t>March 2024-Feb2025</t>
    </r>
  </si>
  <si>
    <t>COMPUTATION OF INCOME TAX  -  2024-2025</t>
  </si>
  <si>
    <t>INCOME TAX FOR THE FY  2025-  2026</t>
  </si>
  <si>
    <t>Basic pay as on March -2025</t>
  </si>
  <si>
    <t xml:space="preserve">                                 PAY DRAWN PARTICULARS FOR THE YEAR - 2025 - 2026.     ( ASSESSMENT YEAR 2026 - 2027)        </t>
  </si>
  <si>
    <t>INCOME-TAX CALCULATION STATEMENT FOR THE YEAR -  2025-2026 (Sec. 115BAC)</t>
  </si>
  <si>
    <t xml:space="preserve">      1)  For Male   Up to  Rs. 400,000/-                </t>
  </si>
  <si>
    <t xml:space="preserve">      2)  For Female up to Rs. 400,000</t>
  </si>
  <si>
    <t xml:space="preserve">      1)  Rs.400001/-  to  Rs.8,00,000 /-  @  5 %  ( ie. Rs.20000/-)</t>
  </si>
  <si>
    <t xml:space="preserve">           of the amount by which income exceeds Rs.8,00000/-</t>
  </si>
  <si>
    <t xml:space="preserve">      2)  Rs.8,00,001/-  to Rs.12,00,000 /-  @  10 % ie.Rs.20000+10%</t>
  </si>
  <si>
    <t xml:space="preserve">      3)  Rs 12,00,001/-  to Rs.16,00,000 /-  @  15 % ie.Rs.60000+15%</t>
  </si>
  <si>
    <t xml:space="preserve">      4)  Rs16,00,001/-  to Rs.20,00,000 /-  @  20 % ie.Rs.120000+20%</t>
  </si>
  <si>
    <t xml:space="preserve">           of the amount by which income exceeds Rs.16,00,000/-</t>
  </si>
  <si>
    <t xml:space="preserve">      5)  Rs20,00,001/-  to Rs.24,00,000 /-  @  25 % ie.Rs.200000+25%</t>
  </si>
  <si>
    <t xml:space="preserve">           of the amount by which income exceeds Rs.20,00,000/-</t>
  </si>
  <si>
    <t xml:space="preserve">      6) Above  Rs.24,00,001(Rs. 300000+ @ 30% of the amount</t>
  </si>
  <si>
    <t xml:space="preserve">           by which income exceeds Rs.24,00,000 )</t>
  </si>
  <si>
    <t>DA- Arr. Jul  to Oct</t>
  </si>
  <si>
    <t>DA- Arr.  Jan to April</t>
  </si>
  <si>
    <t>Surcharge</t>
  </si>
  <si>
    <t>Marginal Relief</t>
  </si>
  <si>
    <t>If Taxable income &lt;= 12, Tax Rebate</t>
  </si>
  <si>
    <t>10. Surcharges</t>
  </si>
  <si>
    <t>11. Marginal Relief</t>
  </si>
  <si>
    <t>13.       Educational cess Tax @ 4%</t>
  </si>
  <si>
    <t>15.      Tax deducted from salary ( From March-  2025 to  January- 2026 )</t>
  </si>
  <si>
    <t>12.  TAX PAYABLE  (8-9+10-11)</t>
  </si>
  <si>
    <t>14.   TOTAL TAX PAYABLE  ( 12+ 13 )</t>
  </si>
  <si>
    <t>9.   If Total Taxable income &lt;=12 lakhs,Tax Rebate Under sec. 87A</t>
  </si>
  <si>
    <t>SURCHARGE</t>
  </si>
  <si>
    <t>IT</t>
  </si>
  <si>
    <t xml:space="preserve">SURCHARGES DEDUCTED FROM SALARY UP TO JANUARY -2026 </t>
  </si>
  <si>
    <t>TAX DEDUCTED FROM  SALARY UP TO JANUARY-2026</t>
  </si>
  <si>
    <t>Education Cess DEDUCTED FROM  SALARY UP TO JANUARY-2026</t>
  </si>
  <si>
    <t xml:space="preserve">21.      Balance of Surcharge to be deducted </t>
  </si>
  <si>
    <t>BALANCE TAX TO BE DEDUCTED FROM FEBRUARY SALARY (IT+ Surharge + Cess)</t>
  </si>
  <si>
    <t xml:space="preserve">BALANCE SURCHARGE TO BE DEDUCTED FROM FEBRUARY SALARY </t>
  </si>
  <si>
    <t>17.      Education Cess Paid ( From March-  2025 to  January- 2026 )</t>
  </si>
  <si>
    <t>18.      Tax paid through Bank challan</t>
  </si>
  <si>
    <t>19.      Balance of Income Tax to be deducted (IT+Surcharge + Education Cess)</t>
  </si>
  <si>
    <t xml:space="preserve">20.      Balance of Income Tax to be deducted </t>
  </si>
  <si>
    <t xml:space="preserve">22.      Balance of Education Cess to be deducted </t>
  </si>
  <si>
    <t xml:space="preserve">16.      Surcharge from salary ( From March-  2025 to  January- 2026 ) </t>
  </si>
</sst>
</file>

<file path=xl/styles.xml><?xml version="1.0" encoding="utf-8"?>
<styleSheet xmlns="http://schemas.openxmlformats.org/spreadsheetml/2006/main">
  <numFmts count="1">
    <numFmt numFmtId="164" formatCode="_-&quot;£&quot;* #,##0.00_-;\-&quot;£&quot;* #,##0.00_-;_-&quot;£&quot;* &quot;-&quot;??_-;_-@_-"/>
  </numFmts>
  <fonts count="140">
    <font>
      <sz val="10"/>
      <name val="Arial"/>
    </font>
    <font>
      <b/>
      <sz val="12"/>
      <name val="Times New Roman Greek"/>
      <family val="1"/>
      <charset val="161"/>
    </font>
    <font>
      <b/>
      <sz val="10"/>
      <name val="Times New Roman Greek"/>
      <family val="1"/>
      <charset val="161"/>
    </font>
    <font>
      <b/>
      <sz val="10"/>
      <name val="Arial"/>
      <family val="2"/>
    </font>
    <font>
      <b/>
      <sz val="10"/>
      <name val="Bookman Old Style"/>
      <family val="1"/>
    </font>
    <font>
      <sz val="10"/>
      <name val="Arial"/>
      <family val="2"/>
    </font>
    <font>
      <sz val="10"/>
      <name val="Times New Roman Greek"/>
      <family val="1"/>
      <charset val="161"/>
    </font>
    <font>
      <b/>
      <sz val="12"/>
      <name val="Arial"/>
      <family val="2"/>
    </font>
    <font>
      <b/>
      <sz val="9"/>
      <name val="Arial"/>
      <family val="2"/>
    </font>
    <font>
      <sz val="9"/>
      <name val="Arial"/>
      <family val="2"/>
    </font>
    <font>
      <sz val="8"/>
      <name val="Arial"/>
      <family val="2"/>
    </font>
    <font>
      <b/>
      <sz val="12"/>
      <color indexed="8"/>
      <name val="Arial"/>
      <family val="2"/>
    </font>
    <font>
      <sz val="10"/>
      <color indexed="8"/>
      <name val="Arial"/>
      <family val="2"/>
    </font>
    <font>
      <b/>
      <sz val="10"/>
      <color indexed="8"/>
      <name val="Arial"/>
      <family val="2"/>
    </font>
    <font>
      <sz val="10"/>
      <color indexed="8"/>
      <name val="Arial"/>
      <family val="2"/>
    </font>
    <font>
      <sz val="8"/>
      <color indexed="8"/>
      <name val="Arial"/>
      <family val="2"/>
    </font>
    <font>
      <sz val="9"/>
      <name val="Arial"/>
      <family val="2"/>
    </font>
    <font>
      <sz val="8"/>
      <color indexed="81"/>
      <name val="Tahoma"/>
      <family val="2"/>
    </font>
    <font>
      <b/>
      <sz val="8"/>
      <color indexed="81"/>
      <name val="Tahoma"/>
      <family val="2"/>
    </font>
    <font>
      <sz val="10"/>
      <color indexed="8"/>
      <name val="Century Gothic"/>
      <family val="2"/>
    </font>
    <font>
      <i/>
      <sz val="10"/>
      <color indexed="8"/>
      <name val="Arial"/>
      <family val="2"/>
    </font>
    <font>
      <b/>
      <sz val="10"/>
      <color indexed="12"/>
      <name val="Arial"/>
      <family val="2"/>
    </font>
    <font>
      <sz val="10"/>
      <color indexed="11"/>
      <name val="Arial"/>
      <family val="2"/>
    </font>
    <font>
      <b/>
      <sz val="10"/>
      <color indexed="12"/>
      <name val="Tahoma"/>
      <family val="2"/>
    </font>
    <font>
      <b/>
      <sz val="10"/>
      <color indexed="37"/>
      <name val="Tahoma"/>
      <family val="2"/>
    </font>
    <font>
      <b/>
      <i/>
      <sz val="10"/>
      <color indexed="8"/>
      <name val="Arial"/>
      <family val="2"/>
    </font>
    <font>
      <sz val="10"/>
      <color indexed="16"/>
      <name val="Arial"/>
      <family val="2"/>
    </font>
    <font>
      <b/>
      <sz val="11"/>
      <color indexed="12"/>
      <name val="Arial"/>
      <family val="2"/>
    </font>
    <font>
      <sz val="9"/>
      <color indexed="8"/>
      <name val="Arial"/>
      <family val="2"/>
    </font>
    <font>
      <sz val="8"/>
      <color indexed="8"/>
      <name val="Verdana"/>
      <family val="2"/>
    </font>
    <font>
      <sz val="10"/>
      <color indexed="8"/>
      <name val="Verdana"/>
      <family val="2"/>
    </font>
    <font>
      <sz val="8"/>
      <color indexed="12"/>
      <name val="Verdana"/>
      <family val="2"/>
    </font>
    <font>
      <sz val="8"/>
      <color indexed="10"/>
      <name val="Verdana"/>
      <family val="2"/>
    </font>
    <font>
      <b/>
      <sz val="11"/>
      <color indexed="10"/>
      <name val="Verdana"/>
      <family val="2"/>
    </font>
    <font>
      <b/>
      <sz val="12"/>
      <color indexed="12"/>
      <name val="Century Gothic"/>
      <family val="2"/>
    </font>
    <font>
      <b/>
      <sz val="12"/>
      <color indexed="10"/>
      <name val="Verdana"/>
      <family val="2"/>
    </font>
    <font>
      <b/>
      <sz val="10"/>
      <color indexed="10"/>
      <name val="Verdana"/>
      <family val="2"/>
    </font>
    <font>
      <b/>
      <sz val="12"/>
      <color indexed="13"/>
      <name val="Century Gothic"/>
      <family val="2"/>
    </font>
    <font>
      <b/>
      <sz val="12"/>
      <color indexed="12"/>
      <name val="Arial"/>
      <family val="2"/>
    </font>
    <font>
      <b/>
      <sz val="10"/>
      <name val="Verdana"/>
      <family val="2"/>
    </font>
    <font>
      <b/>
      <sz val="10"/>
      <color indexed="13"/>
      <name val="Verdana"/>
      <family val="2"/>
    </font>
    <font>
      <b/>
      <sz val="12"/>
      <color indexed="13"/>
      <name val="Verdana"/>
      <family val="2"/>
    </font>
    <font>
      <b/>
      <i/>
      <sz val="10"/>
      <color indexed="11"/>
      <name val="Arial"/>
      <family val="2"/>
    </font>
    <font>
      <b/>
      <sz val="10"/>
      <color indexed="11"/>
      <name val="Arial"/>
      <family val="2"/>
    </font>
    <font>
      <sz val="10"/>
      <color indexed="11"/>
      <name val="Verdana"/>
      <family val="2"/>
    </font>
    <font>
      <sz val="10"/>
      <name val="Verdana"/>
      <family val="2"/>
    </font>
    <font>
      <b/>
      <i/>
      <sz val="10"/>
      <color indexed="13"/>
      <name val="Arial"/>
      <family val="2"/>
    </font>
    <font>
      <b/>
      <sz val="10"/>
      <color indexed="9"/>
      <name val="Arial"/>
      <family val="2"/>
    </font>
    <font>
      <b/>
      <sz val="10"/>
      <color indexed="15"/>
      <name val="Arial"/>
      <family val="2"/>
    </font>
    <font>
      <b/>
      <sz val="9"/>
      <color indexed="13"/>
      <name val="Arial"/>
      <family val="2"/>
    </font>
    <font>
      <b/>
      <sz val="11"/>
      <color indexed="11"/>
      <name val="Verdana"/>
      <family val="2"/>
    </font>
    <font>
      <b/>
      <sz val="12"/>
      <color indexed="11"/>
      <name val="Verdana"/>
      <family val="2"/>
    </font>
    <font>
      <b/>
      <sz val="10"/>
      <color indexed="11"/>
      <name val="Verdana"/>
      <family val="2"/>
    </font>
    <font>
      <b/>
      <sz val="8"/>
      <color indexed="11"/>
      <name val="Verdana"/>
      <family val="2"/>
    </font>
    <font>
      <b/>
      <sz val="10"/>
      <color indexed="16"/>
      <name val="Bookman Old Style"/>
      <family val="1"/>
    </font>
    <font>
      <b/>
      <sz val="10"/>
      <color indexed="8"/>
      <name val="Verdana"/>
      <family val="2"/>
    </font>
    <font>
      <b/>
      <sz val="12"/>
      <color indexed="8"/>
      <name val="Verdana"/>
      <family val="2"/>
    </font>
    <font>
      <b/>
      <sz val="8"/>
      <color indexed="8"/>
      <name val="Verdana"/>
      <family val="2"/>
    </font>
    <font>
      <b/>
      <sz val="10"/>
      <color indexed="13"/>
      <name val="Arial"/>
      <family val="2"/>
    </font>
    <font>
      <sz val="10"/>
      <color indexed="13"/>
      <name val="Arial"/>
      <family val="2"/>
    </font>
    <font>
      <sz val="8"/>
      <color indexed="13"/>
      <name val="Verdana"/>
      <family val="2"/>
    </font>
    <font>
      <b/>
      <sz val="12"/>
      <color indexed="12"/>
      <name val="Verdana"/>
      <family val="2"/>
    </font>
    <font>
      <sz val="10"/>
      <name val="Arial"/>
      <family val="2"/>
    </font>
    <font>
      <sz val="10"/>
      <color indexed="10"/>
      <name val="Arial"/>
      <family val="2"/>
    </font>
    <font>
      <b/>
      <i/>
      <sz val="9"/>
      <color indexed="13"/>
      <name val="Arial"/>
      <family val="2"/>
    </font>
    <font>
      <sz val="10"/>
      <name val="Arial Black"/>
      <family val="2"/>
    </font>
    <font>
      <b/>
      <sz val="11"/>
      <name val="Arial"/>
      <family val="2"/>
    </font>
    <font>
      <sz val="9"/>
      <name val="Arial Black"/>
      <family val="2"/>
    </font>
    <font>
      <b/>
      <sz val="16"/>
      <color indexed="8"/>
      <name val="Arial"/>
      <family val="2"/>
    </font>
    <font>
      <b/>
      <sz val="10"/>
      <color indexed="8"/>
      <name val="Calibri"/>
      <family val="2"/>
    </font>
    <font>
      <b/>
      <sz val="11"/>
      <name val="Verdana"/>
      <family val="2"/>
    </font>
    <font>
      <b/>
      <sz val="11"/>
      <name val="System"/>
      <family val="2"/>
    </font>
    <font>
      <b/>
      <sz val="14"/>
      <name val="System"/>
      <family val="2"/>
    </font>
    <font>
      <b/>
      <sz val="8"/>
      <name val="Arial"/>
      <family val="2"/>
    </font>
    <font>
      <sz val="14"/>
      <name val="Rupee Foradian"/>
      <family val="2"/>
    </font>
    <font>
      <sz val="12"/>
      <name val="Rupee Foradian"/>
      <family val="2"/>
    </font>
    <font>
      <b/>
      <sz val="10"/>
      <name val="Rupee Foradian"/>
      <family val="2"/>
    </font>
    <font>
      <b/>
      <sz val="10"/>
      <name val="Times New Roman"/>
      <family val="1"/>
    </font>
    <font>
      <b/>
      <sz val="12"/>
      <color indexed="8"/>
      <name val="Calibri"/>
      <family val="2"/>
    </font>
    <font>
      <sz val="12"/>
      <color indexed="8"/>
      <name val="Calibri"/>
      <family val="2"/>
    </font>
    <font>
      <b/>
      <sz val="14"/>
      <color indexed="8"/>
      <name val="Calibri"/>
      <family val="2"/>
    </font>
    <font>
      <b/>
      <sz val="14"/>
      <color indexed="8"/>
      <name val="Rupee Foradian"/>
      <family val="2"/>
    </font>
    <font>
      <b/>
      <sz val="10"/>
      <color indexed="10"/>
      <name val="Arial"/>
      <family val="2"/>
    </font>
    <font>
      <b/>
      <sz val="11"/>
      <color indexed="10"/>
      <name val="Arial"/>
      <family val="2"/>
    </font>
    <font>
      <b/>
      <sz val="9"/>
      <color indexed="10"/>
      <name val="Arial"/>
      <family val="2"/>
    </font>
    <font>
      <b/>
      <sz val="12"/>
      <name val="Times New Roman"/>
      <family val="1"/>
    </font>
    <font>
      <b/>
      <i/>
      <sz val="10"/>
      <color indexed="10"/>
      <name val="Arial"/>
      <family val="2"/>
    </font>
    <font>
      <b/>
      <sz val="9"/>
      <color indexed="81"/>
      <name val="Tahoma"/>
      <family val="2"/>
    </font>
    <font>
      <b/>
      <sz val="10"/>
      <color indexed="60"/>
      <name val="Arial"/>
      <family val="2"/>
    </font>
    <font>
      <b/>
      <i/>
      <sz val="10"/>
      <color indexed="60"/>
      <name val="Arial"/>
      <family val="2"/>
    </font>
    <font>
      <b/>
      <i/>
      <sz val="10"/>
      <color indexed="40"/>
      <name val="Arial"/>
      <family val="2"/>
    </font>
    <font>
      <b/>
      <i/>
      <sz val="10"/>
      <color indexed="56"/>
      <name val="Arial"/>
      <family val="2"/>
    </font>
    <font>
      <b/>
      <sz val="10"/>
      <color indexed="53"/>
      <name val="Arial"/>
      <family val="2"/>
    </font>
    <font>
      <b/>
      <i/>
      <sz val="10"/>
      <color indexed="53"/>
      <name val="Arial"/>
      <family val="2"/>
    </font>
    <font>
      <b/>
      <sz val="14"/>
      <name val="Arial"/>
      <family val="2"/>
    </font>
    <font>
      <b/>
      <sz val="10"/>
      <color indexed="81"/>
      <name val="Tahoma"/>
      <family val="2"/>
    </font>
    <font>
      <sz val="11"/>
      <name val="Arial"/>
      <family val="2"/>
    </font>
    <font>
      <b/>
      <sz val="12"/>
      <color indexed="81"/>
      <name val="Tahoma"/>
      <family val="2"/>
    </font>
    <font>
      <b/>
      <sz val="11"/>
      <color theme="0"/>
      <name val="Calibri"/>
      <family val="2"/>
      <scheme val="minor"/>
    </font>
    <font>
      <b/>
      <sz val="14"/>
      <color rgb="FFFF0000"/>
      <name val="Calibri"/>
      <family val="2"/>
      <scheme val="minor"/>
    </font>
    <font>
      <b/>
      <sz val="11"/>
      <color theme="1"/>
      <name val="Calibri"/>
      <family val="2"/>
      <scheme val="minor"/>
    </font>
    <font>
      <b/>
      <sz val="8"/>
      <color rgb="FFFF0000"/>
      <name val="Arial"/>
      <family val="2"/>
    </font>
    <font>
      <b/>
      <sz val="11"/>
      <color theme="0"/>
      <name val="System"/>
      <family val="2"/>
    </font>
    <font>
      <b/>
      <sz val="10"/>
      <color rgb="FFFFFF00"/>
      <name val="Verdana"/>
      <family val="2"/>
    </font>
    <font>
      <sz val="10"/>
      <color rgb="FFFFFF00"/>
      <name val="Arial"/>
      <family val="2"/>
    </font>
    <font>
      <b/>
      <sz val="10"/>
      <color theme="0"/>
      <name val="Calibri"/>
      <family val="2"/>
      <scheme val="minor"/>
    </font>
    <font>
      <b/>
      <sz val="10"/>
      <color theme="0"/>
      <name val="System"/>
      <family val="2"/>
    </font>
    <font>
      <b/>
      <sz val="14"/>
      <color theme="0"/>
      <name val="System"/>
      <family val="2"/>
    </font>
    <font>
      <sz val="10"/>
      <color theme="1"/>
      <name val="Arial"/>
      <family val="2"/>
    </font>
    <font>
      <b/>
      <sz val="14"/>
      <color theme="1"/>
      <name val="Calibri"/>
      <family val="2"/>
      <scheme val="minor"/>
    </font>
    <font>
      <b/>
      <sz val="10"/>
      <color rgb="FFFFFF00"/>
      <name val="Arial"/>
      <family val="2"/>
    </font>
    <font>
      <b/>
      <sz val="14"/>
      <name val="Calibri"/>
      <family val="2"/>
      <scheme val="minor"/>
    </font>
    <font>
      <b/>
      <sz val="10"/>
      <color theme="1"/>
      <name val="Arial"/>
      <family val="2"/>
    </font>
    <font>
      <b/>
      <sz val="9"/>
      <color theme="0"/>
      <name val="Calibri"/>
      <family val="2"/>
      <scheme val="minor"/>
    </font>
    <font>
      <b/>
      <sz val="12"/>
      <color theme="1"/>
      <name val="Rupee Foradian"/>
      <family val="2"/>
    </font>
    <font>
      <b/>
      <sz val="11"/>
      <color rgb="FFFFFF00"/>
      <name val="Arial"/>
      <family val="2"/>
    </font>
    <font>
      <b/>
      <sz val="12"/>
      <color theme="1"/>
      <name val="Times New Roman"/>
      <family val="1"/>
    </font>
    <font>
      <sz val="12"/>
      <color rgb="FFFFFF00"/>
      <name val="Calibri"/>
      <family val="2"/>
      <scheme val="minor"/>
    </font>
    <font>
      <b/>
      <sz val="12"/>
      <color rgb="FFFF0000"/>
      <name val="Calibri"/>
      <family val="2"/>
      <scheme val="minor"/>
    </font>
    <font>
      <b/>
      <sz val="12"/>
      <color rgb="FFFFFF00"/>
      <name val="Calibri"/>
      <family val="2"/>
      <scheme val="minor"/>
    </font>
    <font>
      <b/>
      <sz val="12"/>
      <color theme="1"/>
      <name val="Calibri"/>
      <family val="2"/>
      <scheme val="minor"/>
    </font>
    <font>
      <b/>
      <sz val="12"/>
      <name val="Calibri"/>
      <family val="2"/>
      <scheme val="minor"/>
    </font>
    <font>
      <sz val="12"/>
      <name val="Calibri"/>
      <family val="2"/>
      <scheme val="minor"/>
    </font>
    <font>
      <b/>
      <sz val="12"/>
      <color rgb="FFFF0000"/>
      <name val="Arial"/>
      <family val="2"/>
    </font>
    <font>
      <b/>
      <sz val="11"/>
      <color rgb="FFFFFF00"/>
      <name val="Times New Roman"/>
      <family val="1"/>
    </font>
    <font>
      <b/>
      <sz val="11"/>
      <color theme="1"/>
      <name val="Times New Roman"/>
      <family val="1"/>
    </font>
    <font>
      <b/>
      <sz val="10"/>
      <color theme="1"/>
      <name val="Times New Roman"/>
      <family val="1"/>
    </font>
    <font>
      <b/>
      <sz val="14"/>
      <color rgb="FFFFFF00"/>
      <name val="Calibri"/>
      <family val="2"/>
      <scheme val="minor"/>
    </font>
    <font>
      <b/>
      <sz val="16"/>
      <color rgb="FFFFFF00"/>
      <name val="Calibri"/>
      <family val="2"/>
      <scheme val="minor"/>
    </font>
    <font>
      <b/>
      <sz val="14"/>
      <color theme="1"/>
      <name val="Times New Roman"/>
      <family val="1"/>
    </font>
    <font>
      <b/>
      <sz val="12"/>
      <color rgb="FFFFFF00"/>
      <name val="Times New Roman"/>
      <family val="1"/>
    </font>
    <font>
      <b/>
      <sz val="10"/>
      <color rgb="FFFF0000"/>
      <name val="Arial"/>
      <family val="2"/>
    </font>
    <font>
      <b/>
      <sz val="9"/>
      <color rgb="FFFFFF00"/>
      <name val="Arial"/>
      <family val="2"/>
    </font>
    <font>
      <sz val="12"/>
      <color theme="1"/>
      <name val="Calibri"/>
      <family val="2"/>
      <scheme val="minor"/>
    </font>
    <font>
      <b/>
      <sz val="11"/>
      <color theme="1"/>
      <name val="Arial"/>
      <family val="2"/>
    </font>
    <font>
      <sz val="11"/>
      <name val="Verdana"/>
      <family val="2"/>
    </font>
    <font>
      <b/>
      <sz val="14"/>
      <color rgb="FFFFFF00"/>
      <name val="Times New Roman"/>
      <family val="1"/>
    </font>
    <font>
      <b/>
      <sz val="12"/>
      <color theme="1"/>
      <name val="Calibri"/>
      <family val="2"/>
    </font>
    <font>
      <b/>
      <sz val="20"/>
      <name val="Times New Roman Greek"/>
      <family val="1"/>
      <charset val="161"/>
    </font>
    <font>
      <b/>
      <sz val="7"/>
      <color theme="1"/>
      <name val="Rupee Foradian"/>
      <family val="2"/>
    </font>
  </fonts>
  <fills count="35">
    <fill>
      <patternFill patternType="none"/>
    </fill>
    <fill>
      <patternFill patternType="gray125"/>
    </fill>
    <fill>
      <patternFill patternType="solid">
        <fgColor indexed="8"/>
        <bgColor indexed="64"/>
      </patternFill>
    </fill>
    <fill>
      <patternFill patternType="solid">
        <fgColor indexed="13"/>
        <bgColor indexed="64"/>
      </patternFill>
    </fill>
    <fill>
      <patternFill patternType="solid">
        <fgColor indexed="9"/>
        <bgColor indexed="64"/>
      </patternFill>
    </fill>
    <fill>
      <patternFill patternType="solid">
        <fgColor indexed="12"/>
        <bgColor indexed="64"/>
      </patternFill>
    </fill>
    <fill>
      <patternFill patternType="solid">
        <fgColor indexed="41"/>
        <bgColor indexed="64"/>
      </patternFill>
    </fill>
    <fill>
      <patternFill patternType="solid">
        <fgColor indexed="43"/>
        <bgColor indexed="64"/>
      </patternFill>
    </fill>
    <fill>
      <patternFill patternType="solid">
        <fgColor indexed="63"/>
        <bgColor indexed="64"/>
      </patternFill>
    </fill>
    <fill>
      <patternFill patternType="solid">
        <fgColor indexed="59"/>
        <bgColor indexed="64"/>
      </patternFill>
    </fill>
    <fill>
      <patternFill patternType="solid">
        <fgColor rgb="FFA5A5A5"/>
      </patternFill>
    </fill>
    <fill>
      <patternFill patternType="solid">
        <fgColor rgb="FFFFFFCC"/>
      </patternFill>
    </fill>
    <fill>
      <patternFill patternType="solid">
        <fgColor rgb="FFFFFF00"/>
        <bgColor indexed="64"/>
      </patternFill>
    </fill>
    <fill>
      <patternFill patternType="solid">
        <fgColor theme="0"/>
        <bgColor indexed="64"/>
      </patternFill>
    </fill>
    <fill>
      <patternFill patternType="solid">
        <fgColor theme="5" tint="-0.249977111117893"/>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theme="1"/>
        <bgColor indexed="64"/>
      </patternFill>
    </fill>
    <fill>
      <patternFill patternType="solid">
        <fgColor rgb="FFFF0000"/>
        <bgColor indexed="64"/>
      </patternFill>
    </fill>
    <fill>
      <patternFill patternType="solid">
        <fgColor theme="3" tint="0.39997558519241921"/>
        <bgColor indexed="64"/>
      </patternFill>
    </fill>
    <fill>
      <patternFill patternType="solid">
        <fgColor theme="7" tint="0.79998168889431442"/>
        <bgColor indexed="64"/>
      </patternFill>
    </fill>
    <fill>
      <patternFill patternType="solid">
        <fgColor rgb="FF2708E0"/>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7" tint="-0.499984740745262"/>
        <bgColor indexed="64"/>
      </patternFill>
    </fill>
    <fill>
      <patternFill patternType="solid">
        <fgColor theme="6" tint="0.59999389629810485"/>
        <bgColor indexed="64"/>
      </patternFill>
    </fill>
    <fill>
      <patternFill patternType="solid">
        <fgColor rgb="FF7030A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3333FF"/>
        <bgColor indexed="64"/>
      </patternFill>
    </fill>
    <fill>
      <patternFill patternType="solid">
        <fgColor theme="2"/>
        <bgColor indexed="64"/>
      </patternFill>
    </fill>
    <fill>
      <patternFill patternType="solid">
        <fgColor theme="7" tint="-0.249977111117893"/>
        <bgColor indexed="64"/>
      </patternFill>
    </fill>
    <fill>
      <patternFill patternType="solid">
        <fgColor rgb="FF948B54"/>
        <bgColor indexed="64"/>
      </patternFill>
    </fill>
    <fill>
      <patternFill patternType="solid">
        <fgColor theme="2" tint="-9.9978637043366805E-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ck">
        <color indexed="64"/>
      </right>
      <top/>
      <bottom/>
      <diagonal/>
    </border>
    <border>
      <left style="medium">
        <color indexed="64"/>
      </left>
      <right style="medium">
        <color indexed="64"/>
      </right>
      <top/>
      <bottom/>
      <diagonal/>
    </border>
    <border>
      <left style="thin">
        <color indexed="64"/>
      </left>
      <right/>
      <top/>
      <bottom style="double">
        <color indexed="64"/>
      </bottom>
      <diagonal/>
    </border>
    <border>
      <left style="double">
        <color indexed="64"/>
      </left>
      <right style="double">
        <color indexed="64"/>
      </right>
      <top style="double">
        <color indexed="64"/>
      </top>
      <bottom style="double">
        <color indexed="64"/>
      </bottom>
      <diagonal/>
    </border>
    <border>
      <left/>
      <right style="thick">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double">
        <color rgb="FF3F3F3F"/>
      </left>
      <right/>
      <top style="double">
        <color rgb="FF3F3F3F"/>
      </top>
      <bottom style="double">
        <color rgb="FF3F3F3F"/>
      </bottom>
      <diagonal/>
    </border>
    <border>
      <left/>
      <right style="double">
        <color rgb="FF3F3F3F"/>
      </right>
      <top style="double">
        <color rgb="FF3F3F3F"/>
      </top>
      <bottom style="double">
        <color rgb="FF3F3F3F"/>
      </bottom>
      <diagonal/>
    </border>
    <border>
      <left style="double">
        <color rgb="FF3F3F3F"/>
      </left>
      <right style="double">
        <color rgb="FF3F3F3F"/>
      </right>
      <top style="double">
        <color rgb="FF3F3F3F"/>
      </top>
      <bottom/>
      <diagonal/>
    </border>
    <border>
      <left style="double">
        <color rgb="FFFFFF00"/>
      </left>
      <right style="double">
        <color rgb="FFFFFF00"/>
      </right>
      <top style="thick">
        <color rgb="FFFFFF00"/>
      </top>
      <bottom/>
      <diagonal/>
    </border>
    <border>
      <left style="thick">
        <color rgb="FFFFFF00"/>
      </left>
      <right style="thick">
        <color rgb="FFFFFF00"/>
      </right>
      <top style="thick">
        <color rgb="FFFFFF00"/>
      </top>
      <bottom style="thick">
        <color rgb="FFFFFF00"/>
      </bottom>
      <diagonal/>
    </border>
    <border>
      <left/>
      <right/>
      <top style="thick">
        <color rgb="FFFFFF00"/>
      </top>
      <bottom/>
      <diagonal/>
    </border>
    <border>
      <left style="double">
        <color rgb="FF3F3F3F"/>
      </left>
      <right style="double">
        <color theme="1"/>
      </right>
      <top style="double">
        <color rgb="FF3F3F3F"/>
      </top>
      <bottom style="double">
        <color rgb="FF3F3F3F"/>
      </bottom>
      <diagonal/>
    </border>
    <border>
      <left style="thick">
        <color rgb="FFFFFF00"/>
      </left>
      <right style="double">
        <color rgb="FF3F3F3F"/>
      </right>
      <top style="double">
        <color rgb="FF3F3F3F"/>
      </top>
      <bottom style="double">
        <color rgb="FF3F3F3F"/>
      </bottom>
      <diagonal/>
    </border>
    <border>
      <left style="double">
        <color rgb="FF3F3F3F"/>
      </left>
      <right style="double">
        <color rgb="FF3F3F3F"/>
      </right>
      <top style="double">
        <color rgb="FF3F3F3F"/>
      </top>
      <bottom style="thick">
        <color rgb="FFFF0000"/>
      </bottom>
      <diagonal/>
    </border>
    <border>
      <left/>
      <right style="double">
        <color rgb="FF3F3F3F"/>
      </right>
      <top style="double">
        <color rgb="FF3F3F3F"/>
      </top>
      <bottom style="thick">
        <color rgb="FFFF0000"/>
      </bottom>
      <diagonal/>
    </border>
    <border>
      <left style="double">
        <color rgb="FF3F3F3F"/>
      </left>
      <right style="double">
        <color rgb="FF3F3F3F"/>
      </right>
      <top/>
      <bottom style="double">
        <color rgb="FF3F3F3F"/>
      </bottom>
      <diagonal/>
    </border>
    <border>
      <left style="thin">
        <color rgb="FFB2B2B2"/>
      </left>
      <right style="thick">
        <color rgb="FFFF0000"/>
      </right>
      <top style="thick">
        <color rgb="FFFF0000"/>
      </top>
      <bottom style="thick">
        <color rgb="FFFF0000"/>
      </bottom>
      <diagonal/>
    </border>
    <border>
      <left style="thick">
        <color rgb="FFFF0000"/>
      </left>
      <right style="thick">
        <color rgb="FFFF0000"/>
      </right>
      <top style="thick">
        <color rgb="FFFF0000"/>
      </top>
      <bottom style="thick">
        <color rgb="FFFF0000"/>
      </bottom>
      <diagonal/>
    </border>
    <border>
      <left/>
      <right/>
      <top style="thick">
        <color rgb="FFFF0000"/>
      </top>
      <bottom style="thick">
        <color rgb="FFFF0000"/>
      </bottom>
      <diagonal/>
    </border>
    <border>
      <left style="thick">
        <color rgb="FFFF0000"/>
      </left>
      <right/>
      <top/>
      <bottom/>
      <diagonal/>
    </border>
    <border>
      <left style="thick">
        <color rgb="FFFF0000"/>
      </left>
      <right/>
      <top style="thick">
        <color rgb="FFFF0000"/>
      </top>
      <bottom style="thick">
        <color rgb="FFFF0000"/>
      </bottom>
      <diagonal/>
    </border>
    <border>
      <left style="thin">
        <color indexed="64"/>
      </left>
      <right style="thin">
        <color indexed="64"/>
      </right>
      <top/>
      <bottom style="double">
        <color theme="1"/>
      </bottom>
      <diagonal/>
    </border>
    <border>
      <left/>
      <right style="thin">
        <color indexed="64"/>
      </right>
      <top/>
      <bottom style="double">
        <color theme="1"/>
      </bottom>
      <diagonal/>
    </border>
    <border>
      <left style="thin">
        <color indexed="64"/>
      </left>
      <right/>
      <top/>
      <bottom style="double">
        <color theme="1"/>
      </bottom>
      <diagonal/>
    </border>
    <border>
      <left style="double">
        <color rgb="FF3F3F3F"/>
      </left>
      <right style="double">
        <color theme="1"/>
      </right>
      <top style="thick">
        <color rgb="FFFF0000"/>
      </top>
      <bottom style="double">
        <color rgb="FF3F3F3F"/>
      </bottom>
      <diagonal/>
    </border>
    <border>
      <left/>
      <right style="double">
        <color rgb="FF3F3F3F"/>
      </right>
      <top/>
      <bottom style="double">
        <color rgb="FF3F3F3F"/>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rgb="FFFFFF00"/>
      </left>
      <right style="double">
        <color rgb="FFFFFF00"/>
      </right>
      <top style="thick">
        <color rgb="FFFF0000"/>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ck">
        <color rgb="FFFFFF00"/>
      </right>
      <top style="double">
        <color rgb="FF3F3F3F"/>
      </top>
      <bottom style="double">
        <color rgb="FF3F3F3F"/>
      </bottom>
      <diagonal/>
    </border>
    <border>
      <left style="double">
        <color rgb="FF3F3F3F"/>
      </left>
      <right/>
      <top style="double">
        <color rgb="FF3F3F3F"/>
      </top>
      <bottom style="thick">
        <color rgb="FFFF0000"/>
      </bottom>
      <diagonal/>
    </border>
    <border>
      <left style="double">
        <color rgb="FF3F3F3F"/>
      </left>
      <right/>
      <top style="thick">
        <color rgb="FFFF0000"/>
      </top>
      <bottom style="double">
        <color rgb="FF3F3F3F"/>
      </bottom>
      <diagonal/>
    </border>
    <border>
      <left/>
      <right style="double">
        <color rgb="FF3F3F3F"/>
      </right>
      <top style="thick">
        <color rgb="FFFF0000"/>
      </top>
      <bottom style="double">
        <color rgb="FF3F3F3F"/>
      </bottom>
      <diagonal/>
    </border>
    <border>
      <left/>
      <right style="thick">
        <color rgb="FFFF0000"/>
      </right>
      <top style="thick">
        <color rgb="FFFF0000"/>
      </top>
      <bottom style="thick">
        <color rgb="FFFF0000"/>
      </bottom>
      <diagonal/>
    </border>
    <border>
      <left style="thin">
        <color indexed="64"/>
      </left>
      <right/>
      <top style="double">
        <color indexed="64"/>
      </top>
      <bottom style="double">
        <color theme="1"/>
      </bottom>
      <diagonal/>
    </border>
    <border>
      <left/>
      <right style="thin">
        <color indexed="64"/>
      </right>
      <top style="double">
        <color indexed="64"/>
      </top>
      <bottom style="double">
        <color theme="1"/>
      </bottom>
      <diagonal/>
    </border>
    <border>
      <left style="thin">
        <color indexed="64"/>
      </left>
      <right/>
      <top style="double">
        <color theme="1"/>
      </top>
      <bottom style="thin">
        <color indexed="64"/>
      </bottom>
      <diagonal/>
    </border>
    <border>
      <left/>
      <right style="thin">
        <color indexed="64"/>
      </right>
      <top style="double">
        <color theme="1"/>
      </top>
      <bottom style="thin">
        <color indexed="64"/>
      </bottom>
      <diagonal/>
    </border>
  </borders>
  <cellStyleXfs count="5">
    <xf numFmtId="0" fontId="0" fillId="0" borderId="0"/>
    <xf numFmtId="0" fontId="98" fillId="10" borderId="33" applyNumberFormat="0" applyAlignment="0" applyProtection="0"/>
    <xf numFmtId="0" fontId="62" fillId="11" borderId="34" applyNumberFormat="0" applyFont="0" applyAlignment="0" applyProtection="0"/>
    <xf numFmtId="0" fontId="49" fillId="2" borderId="1">
      <alignment horizontal="center" vertical="center"/>
      <protection locked="0" hidden="1"/>
    </xf>
    <xf numFmtId="0" fontId="99" fillId="12" borderId="2">
      <alignment horizontal="center"/>
    </xf>
  </cellStyleXfs>
  <cellXfs count="569">
    <xf numFmtId="0" fontId="0" fillId="0" borderId="0" xfId="0"/>
    <xf numFmtId="0" fontId="0" fillId="0" borderId="1" xfId="0" applyBorder="1"/>
    <xf numFmtId="0" fontId="5" fillId="4" borderId="1" xfId="0" applyFont="1" applyFill="1" applyBorder="1" applyAlignment="1">
      <alignment horizontal="right" vertical="center"/>
    </xf>
    <xf numFmtId="0" fontId="5" fillId="4" borderId="4" xfId="0" applyFont="1" applyFill="1" applyBorder="1" applyAlignment="1">
      <alignment horizontal="right" vertical="center"/>
    </xf>
    <xf numFmtId="0" fontId="0" fillId="0" borderId="0" xfId="0" applyAlignment="1">
      <alignment vertical="center"/>
    </xf>
    <xf numFmtId="0" fontId="3" fillId="0" borderId="1" xfId="0" applyFont="1" applyBorder="1" applyAlignment="1">
      <alignment horizontal="justify" vertical="center"/>
    </xf>
    <xf numFmtId="0" fontId="3" fillId="0" borderId="1" xfId="0" applyFont="1" applyBorder="1" applyAlignment="1">
      <alignment horizontal="center" vertical="center" wrapText="1"/>
    </xf>
    <xf numFmtId="17" fontId="0" fillId="0" borderId="1" xfId="0" applyNumberFormat="1" applyBorder="1" applyAlignment="1">
      <alignment horizontal="left" vertical="center"/>
    </xf>
    <xf numFmtId="0" fontId="0" fillId="0" borderId="1" xfId="0" applyBorder="1" applyAlignment="1">
      <alignment vertical="center"/>
    </xf>
    <xf numFmtId="0" fontId="14" fillId="4" borderId="3" xfId="0" applyFont="1" applyFill="1" applyBorder="1" applyAlignment="1">
      <alignment vertical="center"/>
    </xf>
    <xf numFmtId="0" fontId="14" fillId="4" borderId="4" xfId="0" applyFont="1" applyFill="1" applyBorder="1" applyAlignment="1">
      <alignment vertical="center"/>
    </xf>
    <xf numFmtId="0" fontId="14" fillId="4" borderId="4" xfId="0" applyFont="1" applyFill="1" applyBorder="1" applyAlignment="1">
      <alignment horizontal="right" vertical="center"/>
    </xf>
    <xf numFmtId="0" fontId="14" fillId="4" borderId="6" xfId="0" applyFont="1" applyFill="1" applyBorder="1" applyAlignment="1">
      <alignment vertical="center"/>
    </xf>
    <xf numFmtId="0" fontId="0" fillId="0" borderId="0" xfId="0" applyBorder="1" applyAlignment="1">
      <alignment vertical="center"/>
    </xf>
    <xf numFmtId="0" fontId="0" fillId="0" borderId="0" xfId="0" applyFill="1" applyBorder="1" applyAlignment="1">
      <alignment vertical="center"/>
    </xf>
    <xf numFmtId="0" fontId="0" fillId="0" borderId="3" xfId="0" applyBorder="1" applyAlignment="1">
      <alignment vertical="center"/>
    </xf>
    <xf numFmtId="0" fontId="3" fillId="0" borderId="1" xfId="0" applyFont="1" applyBorder="1" applyAlignment="1">
      <alignment horizontal="center" vertical="center"/>
    </xf>
    <xf numFmtId="0" fontId="40" fillId="5" borderId="1" xfId="0" applyFont="1" applyFill="1" applyBorder="1" applyProtection="1">
      <protection locked="0" hidden="1"/>
    </xf>
    <xf numFmtId="0" fontId="5" fillId="0" borderId="0" xfId="0" applyFont="1"/>
    <xf numFmtId="0" fontId="0" fillId="0" borderId="0" xfId="0" applyAlignment="1">
      <alignment horizontal="center"/>
    </xf>
    <xf numFmtId="0" fontId="16" fillId="0" borderId="1" xfId="0" applyFont="1" applyBorder="1" applyAlignment="1">
      <alignment vertical="center" wrapText="1"/>
    </xf>
    <xf numFmtId="0" fontId="0" fillId="0" borderId="1" xfId="0" applyBorder="1" applyAlignment="1">
      <alignment vertical="center" wrapText="1"/>
    </xf>
    <xf numFmtId="0" fontId="3" fillId="0" borderId="3" xfId="0" applyFont="1" applyBorder="1" applyAlignment="1">
      <alignment horizontal="center" vertical="center" wrapText="1"/>
    </xf>
    <xf numFmtId="0" fontId="98" fillId="15" borderId="33" xfId="1" applyFill="1" applyProtection="1">
      <protection locked="0" hidden="1"/>
    </xf>
    <xf numFmtId="0" fontId="102" fillId="15" borderId="33" xfId="1" applyFont="1" applyFill="1" applyProtection="1">
      <protection locked="0" hidden="1"/>
    </xf>
    <xf numFmtId="0" fontId="102" fillId="16" borderId="33" xfId="1" applyFont="1" applyFill="1" applyProtection="1">
      <protection locked="0" hidden="1"/>
    </xf>
    <xf numFmtId="0" fontId="102" fillId="16" borderId="33" xfId="1" applyFont="1" applyFill="1" applyAlignment="1" applyProtection="1">
      <alignment horizontal="right"/>
      <protection locked="0" hidden="1"/>
    </xf>
    <xf numFmtId="0" fontId="102" fillId="15" borderId="33" xfId="1" applyFont="1" applyFill="1" applyAlignment="1" applyProtection="1">
      <alignment horizontal="right"/>
      <protection locked="0" hidden="1"/>
    </xf>
    <xf numFmtId="0" fontId="102" fillId="15" borderId="35" xfId="1" applyFont="1" applyFill="1" applyBorder="1" applyProtection="1">
      <protection locked="0" hidden="1"/>
    </xf>
    <xf numFmtId="0" fontId="102" fillId="15" borderId="36" xfId="1" applyFont="1" applyFill="1" applyBorder="1" applyProtection="1">
      <protection locked="0" hidden="1"/>
    </xf>
    <xf numFmtId="0" fontId="102" fillId="16" borderId="36" xfId="1" applyFont="1" applyFill="1" applyBorder="1" applyProtection="1">
      <protection locked="0" hidden="1"/>
    </xf>
    <xf numFmtId="0" fontId="102" fillId="18" borderId="39" xfId="1" applyFont="1" applyFill="1" applyBorder="1" applyAlignment="1" applyProtection="1">
      <alignment horizontal="right" vertical="center"/>
      <protection locked="0" hidden="1"/>
    </xf>
    <xf numFmtId="0" fontId="102" fillId="19" borderId="40" xfId="1" applyFont="1" applyFill="1" applyBorder="1" applyAlignment="1" applyProtection="1">
      <alignment horizontal="right" vertical="center"/>
      <protection locked="0" hidden="1"/>
    </xf>
    <xf numFmtId="0" fontId="0" fillId="0" borderId="2" xfId="0" applyBorder="1" applyAlignment="1">
      <alignment vertical="center"/>
    </xf>
    <xf numFmtId="0" fontId="14" fillId="4" borderId="2" xfId="0" applyFont="1" applyFill="1" applyBorder="1" applyAlignment="1">
      <alignment vertical="center"/>
    </xf>
    <xf numFmtId="1" fontId="0" fillId="0" borderId="3" xfId="0" applyNumberFormat="1" applyBorder="1" applyAlignment="1">
      <alignment vertical="center"/>
    </xf>
    <xf numFmtId="0" fontId="14" fillId="4" borderId="8" xfId="0" applyFont="1" applyFill="1" applyBorder="1" applyAlignment="1">
      <alignment vertical="center"/>
    </xf>
    <xf numFmtId="0" fontId="108" fillId="13" borderId="1" xfId="1" applyFont="1" applyFill="1" applyBorder="1" applyProtection="1">
      <protection locked="0" hidden="1"/>
    </xf>
    <xf numFmtId="0" fontId="0" fillId="15" borderId="0" xfId="0" applyFill="1"/>
    <xf numFmtId="0" fontId="102" fillId="15" borderId="41" xfId="1" applyFont="1" applyFill="1" applyBorder="1" applyProtection="1">
      <protection locked="0" hidden="1"/>
    </xf>
    <xf numFmtId="0" fontId="98" fillId="16" borderId="33" xfId="1" applyFill="1" applyProtection="1">
      <protection locked="0" hidden="1"/>
    </xf>
    <xf numFmtId="0" fontId="102" fillId="15" borderId="43" xfId="1" applyFont="1" applyFill="1" applyBorder="1" applyProtection="1">
      <protection locked="0" hidden="1"/>
    </xf>
    <xf numFmtId="0" fontId="102" fillId="15" borderId="44" xfId="1" applyFont="1" applyFill="1" applyBorder="1" applyProtection="1">
      <protection locked="0" hidden="1"/>
    </xf>
    <xf numFmtId="0" fontId="16" fillId="0" borderId="5" xfId="0" applyFont="1" applyBorder="1" applyAlignment="1">
      <alignment vertical="center" wrapText="1"/>
    </xf>
    <xf numFmtId="0" fontId="5" fillId="4" borderId="5" xfId="0" applyFont="1" applyFill="1" applyBorder="1" applyAlignment="1">
      <alignment horizontal="right" vertical="center"/>
    </xf>
    <xf numFmtId="0" fontId="14" fillId="4" borderId="5" xfId="0" applyFont="1" applyFill="1" applyBorder="1" applyAlignment="1">
      <alignment horizontal="right" vertical="center"/>
    </xf>
    <xf numFmtId="0" fontId="14" fillId="4" borderId="5" xfId="0" applyFont="1" applyFill="1" applyBorder="1" applyAlignment="1">
      <alignment vertical="center"/>
    </xf>
    <xf numFmtId="0" fontId="0" fillId="0" borderId="10" xfId="0" applyBorder="1" applyAlignment="1">
      <alignment vertical="center"/>
    </xf>
    <xf numFmtId="0" fontId="14" fillId="4" borderId="14" xfId="0" applyFont="1" applyFill="1" applyBorder="1" applyAlignment="1">
      <alignment vertical="center"/>
    </xf>
    <xf numFmtId="0" fontId="108" fillId="13" borderId="8" xfId="1" applyFont="1" applyFill="1" applyBorder="1" applyProtection="1">
      <protection locked="0" hidden="1"/>
    </xf>
    <xf numFmtId="0" fontId="5" fillId="4" borderId="16" xfId="0" applyFont="1" applyFill="1" applyBorder="1" applyAlignment="1">
      <alignment horizontal="right" vertical="center"/>
    </xf>
    <xf numFmtId="0" fontId="16" fillId="0" borderId="16" xfId="0" applyFont="1" applyBorder="1" applyAlignment="1">
      <alignment vertical="center" wrapText="1"/>
    </xf>
    <xf numFmtId="0" fontId="14" fillId="4" borderId="16" xfId="0" applyFont="1" applyFill="1" applyBorder="1" applyAlignment="1">
      <alignment vertical="center"/>
    </xf>
    <xf numFmtId="0" fontId="14" fillId="4" borderId="16" xfId="0" applyFont="1" applyFill="1" applyBorder="1" applyAlignment="1">
      <alignment horizontal="right" vertical="center"/>
    </xf>
    <xf numFmtId="0" fontId="14" fillId="4" borderId="17" xfId="0" applyFont="1" applyFill="1" applyBorder="1" applyAlignment="1">
      <alignment vertical="center"/>
    </xf>
    <xf numFmtId="0" fontId="14" fillId="4" borderId="18" xfId="0" applyFont="1" applyFill="1" applyBorder="1" applyAlignment="1">
      <alignment vertical="center"/>
    </xf>
    <xf numFmtId="0" fontId="108" fillId="13" borderId="16" xfId="1" applyFont="1" applyFill="1" applyBorder="1" applyProtection="1">
      <protection locked="0" hidden="1"/>
    </xf>
    <xf numFmtId="1" fontId="0" fillId="0" borderId="17" xfId="0" applyNumberFormat="1" applyBorder="1" applyAlignment="1">
      <alignment vertical="center"/>
    </xf>
    <xf numFmtId="0" fontId="13" fillId="4" borderId="51" xfId="0" applyFont="1" applyFill="1" applyBorder="1" applyAlignment="1">
      <alignment vertical="center"/>
    </xf>
    <xf numFmtId="0" fontId="13" fillId="4" borderId="52" xfId="0" applyFont="1" applyFill="1" applyBorder="1" applyAlignment="1">
      <alignment vertical="center"/>
    </xf>
    <xf numFmtId="0" fontId="3" fillId="4" borderId="51" xfId="0" applyFont="1" applyFill="1" applyBorder="1" applyAlignment="1">
      <alignment horizontal="right" vertical="center"/>
    </xf>
    <xf numFmtId="0" fontId="13" fillId="4" borderId="51" xfId="0" applyFont="1" applyFill="1" applyBorder="1" applyAlignment="1">
      <alignment horizontal="right" vertical="center"/>
    </xf>
    <xf numFmtId="0" fontId="13" fillId="4" borderId="53" xfId="0" applyFont="1" applyFill="1" applyBorder="1" applyAlignment="1">
      <alignment vertical="center"/>
    </xf>
    <xf numFmtId="1" fontId="3" fillId="0" borderId="52" xfId="0" applyNumberFormat="1" applyFont="1" applyBorder="1" applyAlignment="1">
      <alignment vertical="center"/>
    </xf>
    <xf numFmtId="0" fontId="112" fillId="13" borderId="51" xfId="1" applyFont="1" applyFill="1" applyBorder="1" applyAlignment="1" applyProtection="1">
      <alignment horizontal="right" vertical="center"/>
      <protection locked="0" hidden="1"/>
    </xf>
    <xf numFmtId="0" fontId="102" fillId="15" borderId="0" xfId="1" applyFont="1" applyFill="1" applyBorder="1" applyProtection="1">
      <protection locked="0" hidden="1"/>
    </xf>
    <xf numFmtId="0" fontId="102" fillId="16" borderId="41" xfId="1" applyFont="1" applyFill="1" applyBorder="1" applyProtection="1">
      <protection locked="0" hidden="1"/>
    </xf>
    <xf numFmtId="0" fontId="102" fillId="16" borderId="41" xfId="1" applyFont="1" applyFill="1" applyBorder="1" applyAlignment="1" applyProtection="1">
      <alignment horizontal="right"/>
      <protection locked="0" hidden="1"/>
    </xf>
    <xf numFmtId="0" fontId="73" fillId="0" borderId="5" xfId="0" applyFont="1" applyFill="1" applyBorder="1" applyAlignment="1">
      <alignment horizontal="center" vertical="center" wrapText="1"/>
    </xf>
    <xf numFmtId="0" fontId="66" fillId="0" borderId="51" xfId="0" applyFont="1" applyBorder="1" applyAlignment="1">
      <alignment horizontal="left" vertical="center" wrapText="1"/>
    </xf>
    <xf numFmtId="0" fontId="3" fillId="0" borderId="2" xfId="0" applyFont="1" applyBorder="1" applyAlignment="1">
      <alignment horizontal="center" vertical="center" wrapText="1"/>
    </xf>
    <xf numFmtId="0" fontId="14" fillId="4" borderId="12" xfId="0" applyFont="1" applyFill="1" applyBorder="1" applyAlignment="1">
      <alignment vertical="center"/>
    </xf>
    <xf numFmtId="0" fontId="14" fillId="4" borderId="15" xfId="0" applyFont="1" applyFill="1" applyBorder="1" applyAlignment="1">
      <alignment vertical="center"/>
    </xf>
    <xf numFmtId="0" fontId="8" fillId="0" borderId="2" xfId="0" applyFont="1" applyBorder="1" applyAlignment="1">
      <alignment horizontal="center" vertical="center" wrapText="1"/>
    </xf>
    <xf numFmtId="0" fontId="13" fillId="4" borderId="21" xfId="0" applyFont="1" applyFill="1" applyBorder="1" applyAlignment="1">
      <alignment vertical="center"/>
    </xf>
    <xf numFmtId="0" fontId="3" fillId="0" borderId="22" xfId="0" applyFont="1" applyBorder="1" applyAlignment="1">
      <alignment horizontal="center" vertical="center" wrapText="1"/>
    </xf>
    <xf numFmtId="0" fontId="0" fillId="0" borderId="22" xfId="0" applyBorder="1" applyAlignment="1">
      <alignment vertical="center"/>
    </xf>
    <xf numFmtId="0" fontId="5" fillId="4" borderId="22" xfId="0" applyFont="1" applyFill="1" applyBorder="1" applyAlignment="1">
      <alignment vertical="center"/>
    </xf>
    <xf numFmtId="0" fontId="7" fillId="4" borderId="22" xfId="0" applyFont="1" applyFill="1" applyBorder="1" applyAlignment="1">
      <alignment vertical="center"/>
    </xf>
    <xf numFmtId="0" fontId="102" fillId="16" borderId="45" xfId="1" applyFont="1" applyFill="1" applyBorder="1" applyProtection="1">
      <protection locked="0" hidden="1"/>
    </xf>
    <xf numFmtId="0" fontId="102" fillId="16" borderId="54" xfId="1" applyFont="1" applyFill="1" applyBorder="1" applyProtection="1">
      <protection locked="0" hidden="1"/>
    </xf>
    <xf numFmtId="0" fontId="102" fillId="16" borderId="55" xfId="1" applyFont="1" applyFill="1" applyBorder="1" applyProtection="1">
      <protection locked="0" hidden="1"/>
    </xf>
    <xf numFmtId="0" fontId="0" fillId="22" borderId="1" xfId="0" applyFill="1" applyBorder="1" applyAlignment="1">
      <alignment horizontal="center"/>
    </xf>
    <xf numFmtId="0" fontId="114" fillId="23" borderId="1" xfId="0" applyFont="1" applyFill="1" applyBorder="1" applyAlignment="1">
      <alignment horizontal="center" vertical="center"/>
    </xf>
    <xf numFmtId="0" fontId="0" fillId="15" borderId="0" xfId="0" applyFill="1" applyAlignment="1">
      <alignment horizontal="center"/>
    </xf>
    <xf numFmtId="0" fontId="116" fillId="12" borderId="1" xfId="0" applyFont="1" applyFill="1" applyBorder="1"/>
    <xf numFmtId="164" fontId="0" fillId="0" borderId="0" xfId="0" applyNumberFormat="1"/>
    <xf numFmtId="0" fontId="104" fillId="24" borderId="1" xfId="0" applyFont="1" applyFill="1" applyBorder="1" applyAlignment="1">
      <alignment horizontal="center"/>
    </xf>
    <xf numFmtId="0" fontId="117" fillId="24" borderId="1" xfId="0" applyFont="1" applyFill="1" applyBorder="1" applyAlignment="1">
      <alignment horizontal="center"/>
    </xf>
    <xf numFmtId="0" fontId="0" fillId="0" borderId="0" xfId="0" applyAlignment="1">
      <alignment horizontal="left"/>
    </xf>
    <xf numFmtId="0" fontId="104" fillId="24" borderId="0" xfId="0" applyFont="1" applyFill="1" applyBorder="1" applyAlignment="1">
      <alignment horizontal="center"/>
    </xf>
    <xf numFmtId="0" fontId="116" fillId="12" borderId="1" xfId="0" applyFont="1" applyFill="1" applyBorder="1" applyAlignment="1">
      <alignment horizontal="center" vertical="center"/>
    </xf>
    <xf numFmtId="0" fontId="5" fillId="0" borderId="0" xfId="0" applyFont="1" applyAlignment="1">
      <alignment horizontal="left"/>
    </xf>
    <xf numFmtId="0" fontId="3" fillId="12" borderId="1" xfId="0" applyFont="1" applyFill="1" applyBorder="1" applyAlignment="1">
      <alignment horizontal="center" vertical="center"/>
    </xf>
    <xf numFmtId="0" fontId="0" fillId="25" borderId="11" xfId="0" applyFill="1" applyBorder="1" applyAlignment="1"/>
    <xf numFmtId="0" fontId="118" fillId="0" borderId="1" xfId="0" applyFont="1" applyFill="1" applyBorder="1" applyAlignment="1">
      <alignment vertical="center"/>
    </xf>
    <xf numFmtId="0" fontId="119" fillId="14" borderId="2" xfId="0" applyFont="1" applyFill="1" applyBorder="1"/>
    <xf numFmtId="0" fontId="119" fillId="14" borderId="7" xfId="0" applyFont="1" applyFill="1" applyBorder="1"/>
    <xf numFmtId="0" fontId="120" fillId="12" borderId="7" xfId="0" applyFont="1" applyFill="1" applyBorder="1"/>
    <xf numFmtId="0" fontId="121" fillId="12" borderId="7" xfId="0" applyFont="1" applyFill="1" applyBorder="1"/>
    <xf numFmtId="0" fontId="114" fillId="12" borderId="3" xfId="0" applyFont="1" applyFill="1" applyBorder="1"/>
    <xf numFmtId="0" fontId="116" fillId="12" borderId="1" xfId="0" applyFont="1" applyFill="1" applyBorder="1" applyAlignment="1">
      <alignment horizontal="right"/>
    </xf>
    <xf numFmtId="0" fontId="120" fillId="12" borderId="3" xfId="0" applyFont="1" applyFill="1" applyBorder="1"/>
    <xf numFmtId="0" fontId="0" fillId="0" borderId="0" xfId="0" applyBorder="1" applyAlignment="1">
      <alignment horizontal="right" vertical="center"/>
    </xf>
    <xf numFmtId="0" fontId="0" fillId="0" borderId="13" xfId="0" applyBorder="1" applyAlignment="1">
      <alignment vertical="center"/>
    </xf>
    <xf numFmtId="0" fontId="0" fillId="0" borderId="6" xfId="0" applyBorder="1" applyAlignment="1">
      <alignment vertical="center"/>
    </xf>
    <xf numFmtId="0" fontId="3" fillId="12" borderId="2" xfId="0" applyFont="1" applyFill="1" applyBorder="1" applyAlignment="1">
      <alignment horizontal="center" vertical="center"/>
    </xf>
    <xf numFmtId="0" fontId="3" fillId="12" borderId="12" xfId="0" applyFont="1" applyFill="1" applyBorder="1" applyAlignment="1">
      <alignment horizontal="center" vertical="center"/>
    </xf>
    <xf numFmtId="0" fontId="114" fillId="12" borderId="7" xfId="0" applyFont="1" applyFill="1" applyBorder="1"/>
    <xf numFmtId="0" fontId="114" fillId="12" borderId="6" xfId="0" applyFont="1" applyFill="1" applyBorder="1"/>
    <xf numFmtId="0" fontId="114" fillId="12" borderId="9" xfId="0" applyFont="1" applyFill="1" applyBorder="1"/>
    <xf numFmtId="0" fontId="114" fillId="12" borderId="24" xfId="0" applyFont="1" applyFill="1" applyBorder="1"/>
    <xf numFmtId="0" fontId="124" fillId="26" borderId="25" xfId="0" applyFont="1" applyFill="1" applyBorder="1" applyAlignment="1">
      <alignment horizontal="left"/>
    </xf>
    <xf numFmtId="0" fontId="125" fillId="27" borderId="25" xfId="0" applyFont="1" applyFill="1" applyBorder="1" applyAlignment="1">
      <alignment horizontal="left"/>
    </xf>
    <xf numFmtId="17" fontId="126" fillId="28" borderId="25" xfId="0" applyNumberFormat="1" applyFont="1" applyFill="1" applyBorder="1" applyAlignment="1">
      <alignment horizontal="left"/>
    </xf>
    <xf numFmtId="17" fontId="126" fillId="29" borderId="25" xfId="0" applyNumberFormat="1" applyFont="1" applyFill="1" applyBorder="1" applyAlignment="1">
      <alignment horizontal="left"/>
    </xf>
    <xf numFmtId="0" fontId="0" fillId="0" borderId="0" xfId="0" applyAlignment="1">
      <alignment horizontal="left"/>
    </xf>
    <xf numFmtId="17" fontId="16" fillId="0" borderId="5" xfId="0" applyNumberFormat="1" applyFont="1" applyBorder="1" applyAlignment="1">
      <alignment vertical="center" wrapText="1"/>
    </xf>
    <xf numFmtId="0" fontId="0" fillId="0" borderId="4" xfId="0" applyBorder="1" applyAlignment="1">
      <alignment vertical="center"/>
    </xf>
    <xf numFmtId="17" fontId="9" fillId="0" borderId="4" xfId="0" applyNumberFormat="1" applyFont="1" applyBorder="1" applyAlignment="1">
      <alignment vertical="center" wrapText="1"/>
    </xf>
    <xf numFmtId="0" fontId="3" fillId="0" borderId="22" xfId="0" applyFont="1" applyBorder="1" applyAlignment="1">
      <alignment vertical="center"/>
    </xf>
    <xf numFmtId="0" fontId="14" fillId="4" borderId="22" xfId="0" applyFont="1" applyFill="1" applyBorder="1" applyAlignment="1">
      <alignment vertical="center"/>
    </xf>
    <xf numFmtId="0" fontId="66" fillId="0" borderId="22" xfId="0" applyFont="1" applyBorder="1" applyAlignment="1">
      <alignment vertical="center"/>
    </xf>
    <xf numFmtId="0" fontId="66" fillId="0" borderId="56" xfId="0" applyFont="1" applyBorder="1" applyAlignment="1">
      <alignment vertical="center"/>
    </xf>
    <xf numFmtId="0" fontId="66" fillId="0" borderId="57" xfId="0" applyFont="1" applyBorder="1" applyAlignment="1">
      <alignment vertical="center"/>
    </xf>
    <xf numFmtId="0" fontId="4" fillId="0" borderId="14" xfId="0" applyFont="1" applyBorder="1" applyAlignment="1">
      <alignment horizontal="right" vertical="center"/>
    </xf>
    <xf numFmtId="1" fontId="39" fillId="0" borderId="0" xfId="0" applyNumberFormat="1" applyFont="1" applyBorder="1" applyAlignment="1" applyProtection="1">
      <alignment vertical="center"/>
      <protection locked="0" hidden="1"/>
    </xf>
    <xf numFmtId="1" fontId="45" fillId="0" borderId="0" xfId="0" applyNumberFormat="1" applyFont="1" applyBorder="1" applyAlignment="1" applyProtection="1">
      <alignment vertical="center"/>
      <protection locked="0" hidden="1"/>
    </xf>
    <xf numFmtId="1" fontId="39" fillId="0" borderId="0" xfId="0" applyNumberFormat="1" applyFont="1" applyAlignment="1" applyProtection="1">
      <alignment vertical="center"/>
      <protection locked="0" hidden="1"/>
    </xf>
    <xf numFmtId="1" fontId="70" fillId="0" borderId="0" xfId="0" applyNumberFormat="1" applyFont="1" applyAlignment="1" applyProtection="1">
      <alignment vertical="center"/>
      <protection locked="0" hidden="1"/>
    </xf>
    <xf numFmtId="0" fontId="0" fillId="0" borderId="0" xfId="0" applyAlignment="1" applyProtection="1">
      <alignment vertical="center"/>
      <protection locked="0" hidden="1"/>
    </xf>
    <xf numFmtId="0" fontId="51" fillId="2" borderId="1" xfId="0" applyFont="1" applyFill="1" applyBorder="1" applyProtection="1">
      <protection locked="0" hidden="1"/>
    </xf>
    <xf numFmtId="1" fontId="70" fillId="0" borderId="0" xfId="0" applyNumberFormat="1" applyFont="1" applyBorder="1" applyAlignment="1" applyProtection="1">
      <alignment vertical="center" wrapText="1"/>
      <protection locked="0" hidden="1"/>
    </xf>
    <xf numFmtId="0" fontId="102" fillId="16" borderId="35" xfId="1" applyFont="1" applyFill="1" applyBorder="1" applyProtection="1">
      <protection locked="0" hidden="1"/>
    </xf>
    <xf numFmtId="0" fontId="96" fillId="0" borderId="0" xfId="0" applyFont="1" applyAlignment="1">
      <alignment horizontal="left"/>
    </xf>
    <xf numFmtId="0" fontId="98" fillId="16" borderId="45" xfId="1" applyFill="1" applyBorder="1" applyProtection="1">
      <protection locked="0" hidden="1"/>
    </xf>
    <xf numFmtId="0" fontId="102" fillId="33" borderId="36" xfId="1" applyFont="1" applyFill="1" applyBorder="1" applyProtection="1">
      <protection locked="0" hidden="1"/>
    </xf>
    <xf numFmtId="0" fontId="117" fillId="24" borderId="4" xfId="0" applyFont="1" applyFill="1" applyBorder="1" applyAlignment="1">
      <alignment horizontal="center" vertical="center"/>
    </xf>
    <xf numFmtId="0" fontId="120" fillId="12" borderId="2" xfId="0" applyFont="1" applyFill="1" applyBorder="1" applyAlignment="1"/>
    <xf numFmtId="0" fontId="120" fillId="12" borderId="7" xfId="0" applyFont="1" applyFill="1" applyBorder="1" applyAlignment="1"/>
    <xf numFmtId="0" fontId="120" fillId="12" borderId="3" xfId="0" applyFont="1" applyFill="1" applyBorder="1" applyAlignment="1"/>
    <xf numFmtId="0" fontId="119" fillId="12" borderId="7" xfId="0" applyFont="1" applyFill="1" applyBorder="1"/>
    <xf numFmtId="0" fontId="119" fillId="12" borderId="3" xfId="0" applyFont="1" applyFill="1" applyBorder="1"/>
    <xf numFmtId="0" fontId="119" fillId="12" borderId="7" xfId="0" applyFont="1" applyFill="1" applyBorder="1" applyAlignment="1">
      <alignment vertical="center"/>
    </xf>
    <xf numFmtId="0" fontId="119" fillId="12" borderId="3" xfId="0" applyFont="1" applyFill="1" applyBorder="1" applyAlignment="1">
      <alignment vertical="center"/>
    </xf>
    <xf numFmtId="0" fontId="121" fillId="12" borderId="2" xfId="0" applyFont="1" applyFill="1" applyBorder="1" applyAlignment="1">
      <alignment vertical="center"/>
    </xf>
    <xf numFmtId="0" fontId="117" fillId="24" borderId="1" xfId="0" applyFont="1" applyFill="1" applyBorder="1" applyAlignment="1">
      <alignment horizontal="center" vertical="center"/>
    </xf>
    <xf numFmtId="0" fontId="104" fillId="24" borderId="1" xfId="0" applyFont="1" applyFill="1" applyBorder="1" applyAlignment="1">
      <alignment horizontal="center" vertical="center"/>
    </xf>
    <xf numFmtId="0" fontId="116" fillId="14" borderId="1" xfId="0" applyFont="1" applyFill="1" applyBorder="1" applyAlignment="1">
      <alignment horizontal="left" vertical="center"/>
    </xf>
    <xf numFmtId="0" fontId="116" fillId="14" borderId="1" xfId="0" applyFont="1" applyFill="1" applyBorder="1" applyAlignment="1">
      <alignment horizontal="left"/>
    </xf>
    <xf numFmtId="0" fontId="0" fillId="14" borderId="1" xfId="0" applyFill="1" applyBorder="1"/>
    <xf numFmtId="0" fontId="0" fillId="14" borderId="0" xfId="0" applyFill="1" applyBorder="1"/>
    <xf numFmtId="0" fontId="130" fillId="14" borderId="1" xfId="0" applyFont="1" applyFill="1" applyBorder="1" applyAlignment="1">
      <alignment horizontal="left"/>
    </xf>
    <xf numFmtId="0" fontId="124" fillId="14" borderId="1" xfId="0" applyFont="1" applyFill="1" applyBorder="1" applyAlignment="1">
      <alignment horizontal="left" wrapText="1"/>
    </xf>
    <xf numFmtId="0" fontId="130" fillId="14" borderId="1" xfId="0" applyFont="1" applyFill="1" applyBorder="1" applyAlignment="1">
      <alignment horizontal="left" vertical="center"/>
    </xf>
    <xf numFmtId="0" fontId="117" fillId="24" borderId="6" xfId="0" applyFont="1" applyFill="1" applyBorder="1" applyAlignment="1">
      <alignment horizontal="center" vertical="center"/>
    </xf>
    <xf numFmtId="0" fontId="114" fillId="12" borderId="6" xfId="0" applyFont="1" applyFill="1" applyBorder="1" applyAlignment="1">
      <alignment horizontal="center" vertical="center"/>
    </xf>
    <xf numFmtId="0" fontId="116" fillId="34" borderId="1" xfId="0" applyFont="1" applyFill="1" applyBorder="1" applyAlignment="1">
      <alignment horizontal="left" vertical="center"/>
    </xf>
    <xf numFmtId="0" fontId="125" fillId="34" borderId="1" xfId="0" applyFont="1" applyFill="1" applyBorder="1" applyAlignment="1">
      <alignment horizontal="left" vertical="center" textRotation="90" wrapText="1"/>
    </xf>
    <xf numFmtId="0" fontId="116" fillId="34" borderId="1" xfId="0" applyFont="1" applyFill="1" applyBorder="1" applyAlignment="1">
      <alignment horizontal="left"/>
    </xf>
    <xf numFmtId="0" fontId="0" fillId="34" borderId="1" xfId="0" applyFill="1" applyBorder="1"/>
    <xf numFmtId="0" fontId="132" fillId="32" borderId="0" xfId="0" applyFont="1" applyFill="1" applyBorder="1" applyAlignment="1">
      <alignment horizontal="right"/>
    </xf>
    <xf numFmtId="0" fontId="3" fillId="0" borderId="0" xfId="0" applyFont="1" applyBorder="1" applyAlignment="1" applyProtection="1">
      <alignment horizontal="right" vertical="center"/>
      <protection locked="0" hidden="1"/>
    </xf>
    <xf numFmtId="0" fontId="3" fillId="0" borderId="0" xfId="0" applyFont="1" applyBorder="1" applyAlignment="1" applyProtection="1">
      <alignment horizontal="left" vertical="center"/>
      <protection locked="0" hidden="1"/>
    </xf>
    <xf numFmtId="1" fontId="5" fillId="0" borderId="0" xfId="0" applyNumberFormat="1" applyFont="1" applyBorder="1" applyAlignment="1" applyProtection="1">
      <alignment horizontal="left" vertical="center"/>
      <protection locked="0" hidden="1"/>
    </xf>
    <xf numFmtId="0" fontId="74" fillId="0" borderId="0" xfId="0" applyFont="1" applyAlignment="1" applyProtection="1">
      <alignment vertical="center"/>
      <protection locked="0" hidden="1"/>
    </xf>
    <xf numFmtId="0" fontId="77" fillId="0" borderId="0" xfId="0" applyFont="1" applyBorder="1" applyAlignment="1" applyProtection="1">
      <alignment horizontal="left" vertical="center"/>
      <protection locked="0" hidden="1"/>
    </xf>
    <xf numFmtId="0" fontId="4" fillId="0" borderId="0" xfId="0" applyFont="1" applyBorder="1" applyAlignment="1" applyProtection="1">
      <alignment horizontal="left" vertical="center"/>
      <protection locked="0" hidden="1"/>
    </xf>
    <xf numFmtId="0" fontId="74" fillId="0" borderId="0" xfId="0" applyFont="1" applyAlignment="1" applyProtection="1">
      <alignment horizontal="center" vertical="center"/>
      <protection locked="0" hidden="1"/>
    </xf>
    <xf numFmtId="0" fontId="0" fillId="0" borderId="0" xfId="0" applyBorder="1" applyAlignment="1" applyProtection="1">
      <alignment vertical="center"/>
      <protection locked="0" hidden="1"/>
    </xf>
    <xf numFmtId="1" fontId="5" fillId="0" borderId="0" xfId="0" applyNumberFormat="1" applyFont="1" applyAlignment="1" applyProtection="1">
      <alignment vertical="center"/>
      <protection locked="0" hidden="1"/>
    </xf>
    <xf numFmtId="1" fontId="5" fillId="0" borderId="0" xfId="0" applyNumberFormat="1" applyFont="1" applyBorder="1" applyAlignment="1" applyProtection="1">
      <alignment vertical="center"/>
      <protection locked="0" hidden="1"/>
    </xf>
    <xf numFmtId="1" fontId="62" fillId="0" borderId="0" xfId="0" applyNumberFormat="1" applyFont="1" applyAlignment="1" applyProtection="1">
      <alignment vertical="center"/>
      <protection locked="0" hidden="1"/>
    </xf>
    <xf numFmtId="0" fontId="0" fillId="0" borderId="0" xfId="0" applyAlignment="1" applyProtection="1">
      <alignment horizontal="center" vertical="center"/>
      <protection locked="0" hidden="1"/>
    </xf>
    <xf numFmtId="0" fontId="106" fillId="14" borderId="38" xfId="1" applyFont="1" applyFill="1" applyBorder="1" applyAlignment="1" applyProtection="1">
      <alignment horizontal="right"/>
      <protection hidden="1"/>
    </xf>
    <xf numFmtId="0" fontId="51" fillId="14" borderId="1" xfId="0" applyFont="1" applyFill="1" applyBorder="1" applyProtection="1">
      <protection hidden="1"/>
    </xf>
    <xf numFmtId="0" fontId="61" fillId="3" borderId="1" xfId="0" applyFont="1" applyFill="1" applyBorder="1" applyAlignment="1" applyProtection="1">
      <alignment horizontal="right"/>
      <protection hidden="1"/>
    </xf>
    <xf numFmtId="1" fontId="52" fillId="2" borderId="1" xfId="0" applyNumberFormat="1" applyFont="1" applyFill="1" applyBorder="1" applyProtection="1">
      <protection hidden="1"/>
    </xf>
    <xf numFmtId="1" fontId="51" fillId="14" borderId="1" xfId="0" applyNumberFormat="1" applyFont="1" applyFill="1" applyBorder="1" applyProtection="1">
      <protection hidden="1"/>
    </xf>
    <xf numFmtId="0" fontId="51" fillId="2" borderId="4" xfId="0" applyFont="1" applyFill="1" applyBorder="1" applyProtection="1">
      <protection hidden="1"/>
    </xf>
    <xf numFmtId="1" fontId="51" fillId="2" borderId="4" xfId="0" applyNumberFormat="1" applyFont="1" applyFill="1" applyBorder="1" applyProtection="1">
      <protection hidden="1"/>
    </xf>
    <xf numFmtId="17" fontId="98" fillId="16" borderId="45" xfId="1" applyNumberFormat="1" applyFill="1" applyBorder="1" applyAlignment="1" applyProtection="1">
      <alignment horizontal="left"/>
      <protection locked="0" hidden="1"/>
    </xf>
    <xf numFmtId="17" fontId="98" fillId="15" borderId="33" xfId="1" applyNumberFormat="1" applyFill="1" applyAlignment="1" applyProtection="1">
      <alignment horizontal="left"/>
      <protection locked="0" hidden="1"/>
    </xf>
    <xf numFmtId="17" fontId="98" fillId="16" borderId="33" xfId="1" applyNumberFormat="1" applyFill="1" applyAlignment="1" applyProtection="1">
      <alignment horizontal="left" wrapText="1"/>
      <protection locked="0" hidden="1"/>
    </xf>
    <xf numFmtId="0" fontId="98" fillId="14" borderId="33" xfId="1" applyFill="1" applyAlignment="1" applyProtection="1">
      <alignment horizontal="center" vertical="center"/>
      <protection locked="0" hidden="1"/>
    </xf>
    <xf numFmtId="0" fontId="107" fillId="14" borderId="58" xfId="1" applyFont="1" applyFill="1" applyBorder="1" applyProtection="1">
      <protection locked="0" hidden="1"/>
    </xf>
    <xf numFmtId="0" fontId="107" fillId="14" borderId="1" xfId="1" applyFont="1" applyFill="1" applyBorder="1" applyProtection="1">
      <protection locked="0" hidden="1"/>
    </xf>
    <xf numFmtId="0" fontId="68" fillId="3" borderId="1" xfId="0" applyFont="1" applyFill="1" applyBorder="1" applyAlignment="1" applyProtection="1">
      <alignment horizontal="right"/>
      <protection hidden="1"/>
    </xf>
    <xf numFmtId="0" fontId="5" fillId="0" borderId="0" xfId="0" applyFont="1" applyBorder="1" applyAlignment="1" applyProtection="1">
      <alignment horizontal="left" vertical="center"/>
      <protection locked="0"/>
    </xf>
    <xf numFmtId="0" fontId="5" fillId="0" borderId="0" xfId="0" applyFont="1" applyBorder="1" applyAlignment="1" applyProtection="1">
      <alignment horizontal="center" vertical="center"/>
      <protection locked="0"/>
    </xf>
    <xf numFmtId="0" fontId="3" fillId="0" borderId="0" xfId="0" applyFont="1" applyBorder="1" applyAlignment="1" applyProtection="1">
      <alignment horizontal="left" vertical="center"/>
      <protection locked="0"/>
    </xf>
    <xf numFmtId="0" fontId="3" fillId="0" borderId="0" xfId="0" applyFont="1" applyBorder="1" applyAlignment="1" applyProtection="1">
      <alignment horizontal="left" vertical="center" wrapText="1"/>
      <protection locked="0"/>
    </xf>
    <xf numFmtId="0" fontId="2" fillId="0" borderId="0" xfId="0" applyFont="1" applyBorder="1" applyAlignment="1" applyProtection="1">
      <alignment horizontal="left" vertical="center"/>
      <protection locked="0"/>
    </xf>
    <xf numFmtId="0" fontId="0" fillId="0" borderId="0" xfId="0" applyBorder="1" applyAlignment="1" applyProtection="1">
      <alignment horizontal="left" vertical="center"/>
      <protection locked="0"/>
    </xf>
    <xf numFmtId="0" fontId="77" fillId="0" borderId="0" xfId="0" applyFont="1" applyBorder="1" applyAlignment="1" applyProtection="1">
      <alignment horizontal="left" vertical="center"/>
      <protection locked="0"/>
    </xf>
    <xf numFmtId="0" fontId="0" fillId="0" borderId="0" xfId="0" applyAlignment="1" applyProtection="1">
      <alignment vertical="center"/>
      <protection locked="0"/>
    </xf>
    <xf numFmtId="0" fontId="3" fillId="0" borderId="0" xfId="0" applyFont="1" applyAlignment="1" applyProtection="1">
      <alignment horizontal="left" vertical="center"/>
      <protection locked="0"/>
    </xf>
    <xf numFmtId="0" fontId="3" fillId="0" borderId="0" xfId="0" applyFont="1" applyAlignment="1" applyProtection="1">
      <alignment vertical="center"/>
      <protection locked="0"/>
    </xf>
    <xf numFmtId="0" fontId="10" fillId="0" borderId="0" xfId="0" applyFont="1" applyBorder="1" applyAlignment="1" applyProtection="1">
      <alignment horizontal="center" vertical="center"/>
      <protection locked="0"/>
    </xf>
    <xf numFmtId="0" fontId="5" fillId="0" borderId="0" xfId="0" applyFont="1" applyBorder="1" applyAlignment="1" applyProtection="1">
      <alignment vertical="center"/>
      <protection locked="0"/>
    </xf>
    <xf numFmtId="0" fontId="0" fillId="0" borderId="0" xfId="0" applyBorder="1" applyAlignment="1" applyProtection="1">
      <alignment vertical="center"/>
      <protection locked="0"/>
    </xf>
    <xf numFmtId="1" fontId="5" fillId="0" borderId="0" xfId="0" applyNumberFormat="1" applyFont="1" applyBorder="1" applyAlignment="1" applyProtection="1">
      <alignment vertical="center"/>
      <protection locked="0"/>
    </xf>
    <xf numFmtId="0" fontId="0" fillId="0" borderId="0" xfId="0" applyAlignment="1" applyProtection="1">
      <alignment horizontal="center" vertical="center"/>
      <protection locked="0"/>
    </xf>
    <xf numFmtId="0" fontId="102" fillId="15" borderId="36" xfId="1" applyFont="1" applyFill="1" applyBorder="1" applyAlignment="1" applyProtection="1">
      <alignment horizontal="right"/>
      <protection locked="0" hidden="1"/>
    </xf>
    <xf numFmtId="0" fontId="68" fillId="3" borderId="1" xfId="0" applyFont="1" applyFill="1" applyBorder="1" applyAlignment="1" applyProtection="1">
      <alignment horizontal="center"/>
      <protection locked="0" hidden="1"/>
    </xf>
    <xf numFmtId="0" fontId="101" fillId="3" borderId="1" xfId="0" applyFont="1" applyFill="1" applyBorder="1" applyAlignment="1" applyProtection="1">
      <alignment horizontal="left"/>
      <protection locked="0" hidden="1"/>
    </xf>
    <xf numFmtId="0" fontId="41" fillId="5" borderId="1" xfId="0" applyFont="1" applyFill="1" applyBorder="1" applyAlignment="1" applyProtection="1">
      <alignment horizontal="center"/>
      <protection locked="0" hidden="1"/>
    </xf>
    <xf numFmtId="0" fontId="11" fillId="5" borderId="1" xfId="0" applyFont="1" applyFill="1" applyBorder="1" applyAlignment="1" applyProtection="1">
      <alignment horizontal="center"/>
      <protection locked="0" hidden="1"/>
    </xf>
    <xf numFmtId="0" fontId="11" fillId="5" borderId="3" xfId="0" applyFont="1" applyFill="1" applyBorder="1" applyAlignment="1" applyProtection="1">
      <alignment horizontal="center"/>
      <protection locked="0" hidden="1"/>
    </xf>
    <xf numFmtId="0" fontId="12" fillId="0" borderId="0" xfId="0" applyFont="1" applyProtection="1">
      <protection locked="0" hidden="1"/>
    </xf>
    <xf numFmtId="0" fontId="52" fillId="12" borderId="0" xfId="0" applyFont="1" applyFill="1" applyProtection="1">
      <protection locked="0" hidden="1"/>
    </xf>
    <xf numFmtId="0" fontId="27" fillId="3" borderId="1" xfId="0" applyFont="1" applyFill="1" applyBorder="1" applyAlignment="1" applyProtection="1">
      <protection locked="0" hidden="1"/>
    </xf>
    <xf numFmtId="0" fontId="27" fillId="3" borderId="7" xfId="0" applyFont="1" applyFill="1" applyBorder="1" applyAlignment="1" applyProtection="1">
      <alignment horizontal="left"/>
      <protection locked="0" hidden="1"/>
    </xf>
    <xf numFmtId="0" fontId="5" fillId="3" borderId="0" xfId="0" applyFont="1" applyFill="1" applyBorder="1" applyAlignment="1" applyProtection="1">
      <alignment horizontal="left"/>
      <protection locked="0" hidden="1"/>
    </xf>
    <xf numFmtId="0" fontId="27" fillId="3" borderId="1" xfId="0" applyFont="1" applyFill="1" applyBorder="1" applyAlignment="1" applyProtection="1">
      <alignment horizontal="left"/>
      <protection locked="0" hidden="1"/>
    </xf>
    <xf numFmtId="0" fontId="14" fillId="6" borderId="1" xfId="0" applyFont="1" applyFill="1" applyBorder="1" applyAlignment="1" applyProtection="1">
      <protection locked="0" hidden="1"/>
    </xf>
    <xf numFmtId="14" fontId="15" fillId="6" borderId="1" xfId="0" applyNumberFormat="1" applyFont="1" applyFill="1" applyBorder="1" applyAlignment="1" applyProtection="1">
      <protection locked="0" hidden="1"/>
    </xf>
    <xf numFmtId="0" fontId="47" fillId="30" borderId="2" xfId="0" applyFont="1" applyFill="1" applyBorder="1" applyAlignment="1" applyProtection="1">
      <alignment horizontal="center"/>
      <protection locked="0" hidden="1"/>
    </xf>
    <xf numFmtId="0" fontId="38" fillId="5" borderId="1" xfId="0" applyFont="1" applyFill="1" applyBorder="1" applyAlignment="1" applyProtection="1">
      <alignment horizontal="center"/>
      <protection locked="0" hidden="1"/>
    </xf>
    <xf numFmtId="0" fontId="21" fillId="7" borderId="1" xfId="0" applyFont="1" applyFill="1" applyBorder="1" applyProtection="1">
      <protection locked="0" hidden="1"/>
    </xf>
    <xf numFmtId="0" fontId="54" fillId="7" borderId="3" xfId="0" applyFont="1" applyFill="1" applyBorder="1" applyAlignment="1" applyProtection="1">
      <alignment horizontal="center"/>
      <protection locked="0" hidden="1"/>
    </xf>
    <xf numFmtId="0" fontId="21" fillId="7" borderId="1" xfId="0" applyFont="1" applyFill="1" applyBorder="1" applyAlignment="1" applyProtection="1">
      <alignment horizontal="left"/>
      <protection locked="0" hidden="1"/>
    </xf>
    <xf numFmtId="0" fontId="12" fillId="7" borderId="1" xfId="0" applyFont="1" applyFill="1" applyBorder="1" applyProtection="1">
      <protection locked="0" hidden="1"/>
    </xf>
    <xf numFmtId="0" fontId="105" fillId="14" borderId="33" xfId="1" applyFont="1" applyFill="1" applyAlignment="1" applyProtection="1">
      <alignment horizontal="center" vertical="center" wrapText="1"/>
      <protection locked="0" hidden="1"/>
    </xf>
    <xf numFmtId="0" fontId="113" fillId="14" borderId="33" xfId="1" applyFont="1" applyFill="1" applyAlignment="1" applyProtection="1">
      <alignment horizontal="center" vertical="center" wrapText="1"/>
      <protection locked="0" hidden="1"/>
    </xf>
    <xf numFmtId="0" fontId="98" fillId="14" borderId="37" xfId="1" applyFill="1" applyBorder="1" applyAlignment="1" applyProtection="1">
      <alignment horizontal="center" vertical="center"/>
      <protection locked="0" hidden="1"/>
    </xf>
    <xf numFmtId="0" fontId="98" fillId="14" borderId="33" xfId="1" applyFill="1" applyProtection="1">
      <protection locked="0" hidden="1"/>
    </xf>
    <xf numFmtId="0" fontId="106" fillId="14" borderId="38" xfId="1" applyFont="1" applyFill="1" applyBorder="1" applyAlignment="1" applyProtection="1">
      <alignment horizontal="right"/>
      <protection locked="0" hidden="1"/>
    </xf>
    <xf numFmtId="17" fontId="98" fillId="16" borderId="33" xfId="1" applyNumberFormat="1" applyFill="1" applyAlignment="1" applyProtection="1">
      <alignment horizontal="left"/>
      <protection locked="0" hidden="1"/>
    </xf>
    <xf numFmtId="17" fontId="98" fillId="15" borderId="33" xfId="1" applyNumberFormat="1" applyFill="1" applyAlignment="1" applyProtection="1">
      <alignment horizontal="center" wrapText="1"/>
      <protection locked="0" hidden="1"/>
    </xf>
    <xf numFmtId="17" fontId="98" fillId="16" borderId="33" xfId="1" applyNumberFormat="1" applyFill="1" applyAlignment="1" applyProtection="1">
      <alignment horizontal="center" wrapText="1"/>
      <protection locked="0" hidden="1"/>
    </xf>
    <xf numFmtId="0" fontId="102" fillId="16" borderId="42" xfId="1" applyFont="1" applyFill="1" applyBorder="1" applyAlignment="1" applyProtection="1">
      <alignment horizontal="right"/>
      <protection locked="0" hidden="1"/>
    </xf>
    <xf numFmtId="17" fontId="98" fillId="15" borderId="43" xfId="1" applyNumberFormat="1" applyFill="1" applyBorder="1" applyAlignment="1" applyProtection="1">
      <alignment horizontal="left"/>
      <protection locked="0" hidden="1"/>
    </xf>
    <xf numFmtId="0" fontId="98" fillId="15" borderId="43" xfId="1" applyFill="1" applyBorder="1" applyProtection="1">
      <protection locked="0" hidden="1"/>
    </xf>
    <xf numFmtId="17" fontId="111" fillId="11" borderId="46" xfId="2" applyNumberFormat="1" applyFont="1" applyBorder="1" applyAlignment="1" applyProtection="1">
      <alignment horizontal="left"/>
      <protection locked="0" hidden="1"/>
    </xf>
    <xf numFmtId="0" fontId="71" fillId="11" borderId="47" xfId="2" applyFont="1" applyBorder="1" applyProtection="1">
      <protection locked="0" hidden="1"/>
    </xf>
    <xf numFmtId="0" fontId="72" fillId="11" borderId="48" xfId="2" applyFont="1" applyBorder="1" applyProtection="1">
      <protection locked="0" hidden="1"/>
    </xf>
    <xf numFmtId="0" fontId="72" fillId="11" borderId="47" xfId="2" applyFont="1" applyBorder="1" applyProtection="1">
      <protection locked="0" hidden="1"/>
    </xf>
    <xf numFmtId="0" fontId="72" fillId="11" borderId="50" xfId="2" applyFont="1" applyBorder="1" applyProtection="1">
      <protection locked="0" hidden="1"/>
    </xf>
    <xf numFmtId="0" fontId="12" fillId="0" borderId="49" xfId="0" applyFont="1" applyBorder="1" applyProtection="1">
      <protection locked="0" hidden="1"/>
    </xf>
    <xf numFmtId="0" fontId="58" fillId="5" borderId="20" xfId="0" applyFont="1" applyFill="1" applyBorder="1" applyAlignment="1" applyProtection="1">
      <alignment horizontal="center"/>
      <protection locked="0" hidden="1"/>
    </xf>
    <xf numFmtId="0" fontId="102" fillId="21" borderId="33" xfId="1" applyFont="1" applyFill="1" applyProtection="1">
      <protection locked="0" hidden="1"/>
    </xf>
    <xf numFmtId="0" fontId="103" fillId="13" borderId="1" xfId="0" applyFont="1" applyFill="1" applyBorder="1" applyProtection="1">
      <protection locked="0" hidden="1"/>
    </xf>
    <xf numFmtId="0" fontId="51" fillId="2" borderId="3" xfId="0" applyFont="1" applyFill="1" applyBorder="1" applyAlignment="1" applyProtection="1">
      <alignment horizontal="left"/>
      <protection locked="0" hidden="1"/>
    </xf>
    <xf numFmtId="0" fontId="34" fillId="2" borderId="9" xfId="0" applyFont="1" applyFill="1" applyBorder="1" applyAlignment="1" applyProtection="1">
      <alignment horizontal="center"/>
      <protection locked="0" hidden="1"/>
    </xf>
    <xf numFmtId="0" fontId="48" fillId="8" borderId="10" xfId="0" applyFont="1" applyFill="1" applyBorder="1" applyAlignment="1" applyProtection="1">
      <alignment horizontal="right"/>
      <protection locked="0" hidden="1"/>
    </xf>
    <xf numFmtId="0" fontId="19" fillId="7" borderId="10" xfId="0" applyFont="1" applyFill="1" applyBorder="1" applyAlignment="1" applyProtection="1">
      <alignment horizontal="center"/>
      <protection locked="0" hidden="1"/>
    </xf>
    <xf numFmtId="0" fontId="12" fillId="2" borderId="8" xfId="0" applyFont="1" applyFill="1" applyBorder="1" applyProtection="1">
      <protection locked="0" hidden="1"/>
    </xf>
    <xf numFmtId="0" fontId="0" fillId="13" borderId="1" xfId="0" applyFill="1" applyBorder="1" applyProtection="1">
      <protection locked="0" hidden="1"/>
    </xf>
    <xf numFmtId="0" fontId="12" fillId="2" borderId="0" xfId="0" applyFont="1" applyFill="1" applyProtection="1">
      <protection locked="0" hidden="1"/>
    </xf>
    <xf numFmtId="0" fontId="36" fillId="17" borderId="3" xfId="0" applyFont="1" applyFill="1" applyBorder="1" applyProtection="1">
      <protection locked="0" hidden="1"/>
    </xf>
    <xf numFmtId="0" fontId="12" fillId="7" borderId="3" xfId="0" applyFont="1" applyFill="1" applyBorder="1" applyProtection="1">
      <protection locked="0" hidden="1"/>
    </xf>
    <xf numFmtId="0" fontId="22" fillId="2" borderId="1" xfId="0" applyFont="1" applyFill="1" applyBorder="1" applyProtection="1">
      <protection locked="0" hidden="1"/>
    </xf>
    <xf numFmtId="0" fontId="65" fillId="13" borderId="2" xfId="0" applyFont="1" applyFill="1" applyBorder="1" applyAlignment="1" applyProtection="1">
      <alignment horizontal="left"/>
      <protection locked="0" hidden="1"/>
    </xf>
    <xf numFmtId="0" fontId="65" fillId="13" borderId="3" xfId="0" applyFont="1" applyFill="1" applyBorder="1" applyAlignment="1" applyProtection="1">
      <alignment horizontal="left"/>
      <protection locked="0" hidden="1"/>
    </xf>
    <xf numFmtId="0" fontId="52" fillId="2" borderId="2" xfId="0" applyFont="1" applyFill="1" applyBorder="1" applyAlignment="1" applyProtection="1">
      <alignment horizontal="left"/>
      <protection locked="0" hidden="1"/>
    </xf>
    <xf numFmtId="0" fontId="52" fillId="2" borderId="7" xfId="0" applyFont="1" applyFill="1" applyBorder="1" applyAlignment="1" applyProtection="1">
      <alignment horizontal="left"/>
      <protection locked="0" hidden="1"/>
    </xf>
    <xf numFmtId="0" fontId="52" fillId="2" borderId="3" xfId="0" applyFont="1" applyFill="1" applyBorder="1" applyAlignment="1" applyProtection="1">
      <alignment horizontal="left"/>
      <protection locked="0" hidden="1"/>
    </xf>
    <xf numFmtId="0" fontId="44" fillId="9" borderId="2" xfId="0" applyFont="1" applyFill="1" applyBorder="1" applyAlignment="1" applyProtection="1">
      <alignment horizontal="center"/>
      <protection locked="0" hidden="1"/>
    </xf>
    <xf numFmtId="0" fontId="44" fillId="9" borderId="7" xfId="0" applyFont="1" applyFill="1" applyBorder="1" applyAlignment="1" applyProtection="1">
      <alignment horizontal="center"/>
      <protection locked="0" hidden="1"/>
    </xf>
    <xf numFmtId="0" fontId="55" fillId="5" borderId="1" xfId="0" applyFont="1" applyFill="1" applyBorder="1" applyAlignment="1" applyProtection="1">
      <alignment horizontal="left"/>
      <protection locked="0" hidden="1"/>
    </xf>
    <xf numFmtId="0" fontId="12" fillId="2" borderId="1" xfId="0" applyFont="1" applyFill="1" applyBorder="1" applyProtection="1">
      <protection locked="0" hidden="1"/>
    </xf>
    <xf numFmtId="0" fontId="12" fillId="2" borderId="2" xfId="0" applyFont="1" applyFill="1" applyBorder="1" applyProtection="1">
      <protection locked="0" hidden="1"/>
    </xf>
    <xf numFmtId="0" fontId="26" fillId="2" borderId="1" xfId="0" applyFont="1" applyFill="1" applyBorder="1" applyProtection="1">
      <protection locked="0" hidden="1"/>
    </xf>
    <xf numFmtId="0" fontId="104" fillId="13" borderId="1" xfId="0" applyFont="1" applyFill="1" applyBorder="1" applyProtection="1">
      <protection locked="0" hidden="1"/>
    </xf>
    <xf numFmtId="0" fontId="30" fillId="14" borderId="1" xfId="0" applyFont="1" applyFill="1" applyBorder="1" applyProtection="1">
      <protection locked="0" hidden="1"/>
    </xf>
    <xf numFmtId="0" fontId="12" fillId="14" borderId="1" xfId="0" applyFont="1" applyFill="1" applyBorder="1" applyProtection="1">
      <protection locked="0" hidden="1"/>
    </xf>
    <xf numFmtId="0" fontId="12" fillId="14" borderId="0" xfId="0" applyFont="1" applyFill="1" applyBorder="1" applyProtection="1">
      <protection locked="0" hidden="1"/>
    </xf>
    <xf numFmtId="0" fontId="63" fillId="14" borderId="3" xfId="0" applyFont="1" applyFill="1" applyBorder="1" applyProtection="1">
      <protection locked="0" hidden="1"/>
    </xf>
    <xf numFmtId="0" fontId="12" fillId="14" borderId="3" xfId="0" applyFont="1" applyFill="1" applyBorder="1" applyProtection="1">
      <protection locked="0" hidden="1"/>
    </xf>
    <xf numFmtId="0" fontId="30" fillId="5" borderId="1" xfId="0" applyFont="1" applyFill="1" applyBorder="1" applyProtection="1">
      <protection locked="0" hidden="1"/>
    </xf>
    <xf numFmtId="3" fontId="103" fillId="13" borderId="1" xfId="0" applyNumberFormat="1" applyFont="1" applyFill="1" applyBorder="1" applyProtection="1">
      <protection locked="0" hidden="1"/>
    </xf>
    <xf numFmtId="0" fontId="41" fillId="5" borderId="2" xfId="0" applyFont="1" applyFill="1" applyBorder="1" applyAlignment="1" applyProtection="1">
      <alignment horizontal="left"/>
      <protection locked="0" hidden="1"/>
    </xf>
    <xf numFmtId="0" fontId="59" fillId="5" borderId="7" xfId="0" applyFont="1" applyFill="1" applyBorder="1" applyAlignment="1" applyProtection="1">
      <alignment horizontal="left"/>
      <protection locked="0" hidden="1"/>
    </xf>
    <xf numFmtId="0" fontId="59" fillId="5" borderId="3" xfId="0" applyFont="1" applyFill="1" applyBorder="1" applyAlignment="1" applyProtection="1">
      <alignment horizontal="left"/>
      <protection locked="0" hidden="1"/>
    </xf>
    <xf numFmtId="0" fontId="60" fillId="5" borderId="2" xfId="0" applyFont="1" applyFill="1" applyBorder="1" applyAlignment="1" applyProtection="1">
      <alignment horizontal="left"/>
      <protection locked="0" hidden="1"/>
    </xf>
    <xf numFmtId="0" fontId="60" fillId="5" borderId="14" xfId="0" applyFont="1" applyFill="1" applyBorder="1" applyAlignment="1" applyProtection="1">
      <alignment horizontal="left"/>
      <protection locked="0" hidden="1"/>
    </xf>
    <xf numFmtId="0" fontId="12" fillId="14" borderId="7" xfId="0" applyFont="1" applyFill="1" applyBorder="1" applyProtection="1">
      <protection locked="0" hidden="1"/>
    </xf>
    <xf numFmtId="0" fontId="36" fillId="14" borderId="3" xfId="0" applyFont="1" applyFill="1" applyBorder="1" applyProtection="1">
      <protection locked="0" hidden="1"/>
    </xf>
    <xf numFmtId="1" fontId="36" fillId="13" borderId="1" xfId="0" applyNumberFormat="1" applyFont="1" applyFill="1" applyBorder="1" applyProtection="1">
      <protection locked="0" hidden="1"/>
    </xf>
    <xf numFmtId="0" fontId="50" fillId="14" borderId="2" xfId="0" applyFont="1" applyFill="1" applyBorder="1" applyAlignment="1" applyProtection="1">
      <alignment horizontal="left"/>
      <protection locked="0" hidden="1"/>
    </xf>
    <xf numFmtId="0" fontId="50" fillId="14" borderId="7" xfId="0" applyFont="1" applyFill="1" applyBorder="1" applyAlignment="1" applyProtection="1">
      <alignment horizontal="left"/>
      <protection locked="0" hidden="1"/>
    </xf>
    <xf numFmtId="0" fontId="50" fillId="14" borderId="3" xfId="0" applyFont="1" applyFill="1" applyBorder="1" applyAlignment="1" applyProtection="1">
      <alignment horizontal="left"/>
      <protection locked="0" hidden="1"/>
    </xf>
    <xf numFmtId="0" fontId="103" fillId="13" borderId="1" xfId="0" applyFont="1" applyFill="1" applyBorder="1" applyAlignment="1" applyProtection="1">
      <alignment horizontal="right"/>
      <protection locked="0" hidden="1"/>
    </xf>
    <xf numFmtId="0" fontId="53" fillId="2" borderId="2" xfId="0" applyFont="1" applyFill="1" applyBorder="1" applyAlignment="1" applyProtection="1">
      <alignment horizontal="left"/>
      <protection locked="0" hidden="1"/>
    </xf>
    <xf numFmtId="0" fontId="53" fillId="2" borderId="7" xfId="0" applyFont="1" applyFill="1" applyBorder="1" applyAlignment="1" applyProtection="1">
      <alignment horizontal="left"/>
      <protection locked="0" hidden="1"/>
    </xf>
    <xf numFmtId="0" fontId="53" fillId="2" borderId="3" xfId="0" applyFont="1" applyFill="1" applyBorder="1" applyAlignment="1" applyProtection="1">
      <alignment horizontal="left"/>
      <protection locked="0" hidden="1"/>
    </xf>
    <xf numFmtId="0" fontId="56" fillId="5" borderId="1" xfId="0" applyFont="1" applyFill="1" applyBorder="1" applyAlignment="1" applyProtection="1">
      <alignment horizontal="left"/>
      <protection locked="0" hidden="1"/>
    </xf>
    <xf numFmtId="0" fontId="57" fillId="14" borderId="1" xfId="0" applyFont="1" applyFill="1" applyBorder="1" applyAlignment="1" applyProtection="1">
      <alignment horizontal="left"/>
      <protection locked="0" hidden="1"/>
    </xf>
    <xf numFmtId="1" fontId="36" fillId="17" borderId="1" xfId="0" applyNumberFormat="1" applyFont="1" applyFill="1" applyBorder="1" applyProtection="1">
      <protection locked="0" hidden="1"/>
    </xf>
    <xf numFmtId="0" fontId="56" fillId="5" borderId="4" xfId="0" applyFont="1" applyFill="1" applyBorder="1" applyAlignment="1" applyProtection="1">
      <alignment horizontal="left"/>
      <protection locked="0" hidden="1"/>
    </xf>
    <xf numFmtId="0" fontId="12" fillId="14" borderId="2" xfId="0" applyFont="1" applyFill="1" applyBorder="1" applyProtection="1">
      <protection locked="0" hidden="1"/>
    </xf>
    <xf numFmtId="0" fontId="110" fillId="14" borderId="2" xfId="0" applyFont="1" applyFill="1" applyBorder="1" applyAlignment="1" applyProtection="1">
      <protection locked="0" hidden="1"/>
    </xf>
    <xf numFmtId="0" fontId="110" fillId="14" borderId="7" xfId="0" applyFont="1" applyFill="1" applyBorder="1" applyAlignment="1" applyProtection="1">
      <protection locked="0" hidden="1"/>
    </xf>
    <xf numFmtId="0" fontId="35" fillId="14" borderId="1" xfId="0" applyFont="1" applyFill="1" applyBorder="1" applyAlignment="1" applyProtection="1">
      <alignment horizontal="right"/>
      <protection locked="0" hidden="1"/>
    </xf>
    <xf numFmtId="0" fontId="52" fillId="14" borderId="23" xfId="0" applyFont="1" applyFill="1" applyBorder="1" applyAlignment="1" applyProtection="1">
      <alignment horizontal="left"/>
      <protection locked="0" hidden="1"/>
    </xf>
    <xf numFmtId="0" fontId="52" fillId="14" borderId="19" xfId="0" applyFont="1" applyFill="1" applyBorder="1" applyAlignment="1" applyProtection="1">
      <alignment horizontal="left"/>
      <protection locked="0" hidden="1"/>
    </xf>
    <xf numFmtId="0" fontId="59" fillId="5" borderId="3" xfId="0" applyFont="1" applyFill="1" applyBorder="1" applyProtection="1">
      <protection locked="0" hidden="1"/>
    </xf>
    <xf numFmtId="0" fontId="20" fillId="7" borderId="1" xfId="0" applyFont="1" applyFill="1" applyBorder="1" applyAlignment="1" applyProtection="1">
      <protection locked="0" hidden="1"/>
    </xf>
    <xf numFmtId="0" fontId="25" fillId="7" borderId="2" xfId="0" applyFont="1" applyFill="1" applyBorder="1" applyAlignment="1" applyProtection="1">
      <protection locked="0" hidden="1"/>
    </xf>
    <xf numFmtId="0" fontId="20" fillId="7" borderId="3" xfId="0" applyFont="1" applyFill="1" applyBorder="1" applyAlignment="1" applyProtection="1">
      <alignment horizontal="center"/>
      <protection locked="0" hidden="1"/>
    </xf>
    <xf numFmtId="0" fontId="12" fillId="30" borderId="7" xfId="0" applyFont="1" applyFill="1" applyBorder="1" applyAlignment="1" applyProtection="1">
      <alignment horizontal="center"/>
      <protection locked="0" hidden="1"/>
    </xf>
    <xf numFmtId="0" fontId="12" fillId="30" borderId="3" xfId="0" applyFont="1" applyFill="1" applyBorder="1" applyAlignment="1" applyProtection="1">
      <alignment horizontal="center"/>
      <protection locked="0" hidden="1"/>
    </xf>
    <xf numFmtId="0" fontId="20" fillId="7" borderId="1" xfId="0" applyFont="1" applyFill="1" applyBorder="1" applyProtection="1">
      <protection locked="0" hidden="1"/>
    </xf>
    <xf numFmtId="0" fontId="42" fillId="8" borderId="2" xfId="0" applyFont="1" applyFill="1" applyBorder="1" applyAlignment="1" applyProtection="1">
      <alignment horizontal="left"/>
      <protection locked="0" hidden="1"/>
    </xf>
    <xf numFmtId="0" fontId="42" fillId="8" borderId="1" xfId="0" applyFont="1" applyFill="1" applyBorder="1" applyProtection="1">
      <protection locked="0" hidden="1"/>
    </xf>
    <xf numFmtId="0" fontId="0" fillId="20" borderId="1" xfId="0" applyFill="1" applyBorder="1" applyProtection="1">
      <protection locked="0" hidden="1"/>
    </xf>
    <xf numFmtId="0" fontId="115" fillId="5" borderId="0" xfId="0" applyFont="1" applyFill="1" applyProtection="1">
      <protection locked="0" hidden="1"/>
    </xf>
    <xf numFmtId="0" fontId="115" fillId="5" borderId="0" xfId="0" applyFont="1" applyFill="1" applyAlignment="1" applyProtection="1">
      <protection locked="0" hidden="1"/>
    </xf>
    <xf numFmtId="1" fontId="51" fillId="2" borderId="4" xfId="0" applyNumberFormat="1" applyFont="1" applyFill="1" applyBorder="1" applyProtection="1">
      <protection locked="0" hidden="1"/>
    </xf>
    <xf numFmtId="0" fontId="65" fillId="12" borderId="2" xfId="0" applyFont="1" applyFill="1" applyBorder="1" applyAlignment="1" applyProtection="1">
      <alignment horizontal="left"/>
      <protection locked="0" hidden="1"/>
    </xf>
    <xf numFmtId="0" fontId="65" fillId="12" borderId="3" xfId="0" applyFont="1" applyFill="1" applyBorder="1" applyAlignment="1" applyProtection="1">
      <alignment horizontal="left"/>
      <protection locked="0" hidden="1"/>
    </xf>
    <xf numFmtId="0" fontId="32" fillId="7" borderId="2" xfId="0" applyFont="1" applyFill="1" applyBorder="1" applyAlignment="1" applyProtection="1">
      <alignment horizontal="left"/>
      <protection locked="0" hidden="1"/>
    </xf>
    <xf numFmtId="0" fontId="32" fillId="7" borderId="1" xfId="0" applyFont="1" applyFill="1" applyBorder="1" applyAlignment="1" applyProtection="1">
      <alignment horizontal="left"/>
      <protection locked="0" hidden="1"/>
    </xf>
    <xf numFmtId="0" fontId="30" fillId="7" borderId="1" xfId="0" applyFont="1" applyFill="1" applyBorder="1" applyAlignment="1" applyProtection="1">
      <protection locked="0" hidden="1"/>
    </xf>
    <xf numFmtId="0" fontId="43" fillId="8" borderId="2" xfId="0" applyFont="1" applyFill="1" applyBorder="1" applyAlignment="1" applyProtection="1">
      <alignment horizontal="left"/>
      <protection locked="0" hidden="1"/>
    </xf>
    <xf numFmtId="0" fontId="29" fillId="7" borderId="1" xfId="0" applyFont="1" applyFill="1" applyBorder="1" applyAlignment="1" applyProtection="1">
      <alignment horizontal="left"/>
      <protection locked="0" hidden="1"/>
    </xf>
    <xf numFmtId="0" fontId="30" fillId="7" borderId="1" xfId="0" applyFont="1" applyFill="1" applyBorder="1" applyAlignment="1" applyProtection="1">
      <alignment horizontal="left"/>
      <protection locked="0" hidden="1"/>
    </xf>
    <xf numFmtId="0" fontId="64" fillId="5" borderId="2" xfId="0" applyFont="1" applyFill="1" applyBorder="1" applyAlignment="1" applyProtection="1">
      <protection locked="0" hidden="1"/>
    </xf>
    <xf numFmtId="0" fontId="46" fillId="5" borderId="1" xfId="0" applyFont="1" applyFill="1" applyBorder="1" applyProtection="1">
      <protection locked="0" hidden="1"/>
    </xf>
    <xf numFmtId="0" fontId="5" fillId="20" borderId="4" xfId="0" applyFont="1" applyFill="1" applyBorder="1" applyProtection="1">
      <protection locked="0" hidden="1"/>
    </xf>
    <xf numFmtId="0" fontId="31" fillId="7" borderId="1" xfId="0" applyFont="1" applyFill="1" applyBorder="1" applyAlignment="1" applyProtection="1">
      <alignment horizontal="left"/>
      <protection locked="0" hidden="1"/>
    </xf>
    <xf numFmtId="0" fontId="31" fillId="7" borderId="1" xfId="0" applyFont="1" applyFill="1" applyBorder="1" applyAlignment="1" applyProtection="1">
      <alignment horizontal="center"/>
      <protection locked="0" hidden="1"/>
    </xf>
    <xf numFmtId="0" fontId="33" fillId="7" borderId="1" xfId="0" applyFont="1" applyFill="1" applyBorder="1" applyAlignment="1" applyProtection="1">
      <protection locked="0" hidden="1"/>
    </xf>
    <xf numFmtId="0" fontId="20" fillId="7" borderId="1" xfId="0" applyFont="1" applyFill="1" applyBorder="1" applyAlignment="1" applyProtection="1">
      <alignment horizontal="center"/>
      <protection locked="0" hidden="1"/>
    </xf>
    <xf numFmtId="0" fontId="12" fillId="0" borderId="0" xfId="0" applyFont="1" applyAlignment="1" applyProtection="1">
      <protection locked="0" hidden="1"/>
    </xf>
    <xf numFmtId="0" fontId="12" fillId="4" borderId="1" xfId="0" applyFont="1" applyFill="1" applyBorder="1" applyProtection="1">
      <protection locked="0" hidden="1"/>
    </xf>
    <xf numFmtId="0" fontId="12" fillId="0" borderId="0" xfId="0" applyFont="1" applyBorder="1" applyAlignment="1" applyProtection="1">
      <alignment horizontal="center"/>
      <protection locked="0" hidden="1"/>
    </xf>
    <xf numFmtId="0" fontId="12" fillId="0" borderId="0" xfId="0" applyFont="1" applyBorder="1" applyAlignment="1" applyProtection="1">
      <alignment horizontal="left"/>
      <protection locked="0" hidden="1"/>
    </xf>
    <xf numFmtId="0" fontId="12" fillId="0" borderId="11" xfId="0" applyFont="1" applyBorder="1" applyAlignment="1" applyProtection="1">
      <alignment horizontal="center"/>
      <protection locked="0" hidden="1"/>
    </xf>
    <xf numFmtId="0" fontId="12" fillId="0" borderId="0" xfId="0" applyFont="1" applyBorder="1" applyProtection="1">
      <protection locked="0" hidden="1"/>
    </xf>
    <xf numFmtId="0" fontId="14" fillId="0" borderId="0" xfId="0" applyFont="1" applyProtection="1">
      <protection locked="0" hidden="1"/>
    </xf>
    <xf numFmtId="14" fontId="28" fillId="0" borderId="0" xfId="0" applyNumberFormat="1" applyFont="1" applyBorder="1" applyAlignment="1" applyProtection="1">
      <alignment horizontal="left"/>
      <protection locked="0" hidden="1"/>
    </xf>
    <xf numFmtId="0" fontId="22" fillId="0" borderId="0" xfId="0" applyFont="1" applyProtection="1">
      <protection locked="0" hidden="1"/>
    </xf>
    <xf numFmtId="0" fontId="13" fillId="0" borderId="0" xfId="0" applyFont="1" applyBorder="1" applyAlignment="1" applyProtection="1">
      <alignment horizontal="left"/>
      <protection locked="0" hidden="1"/>
    </xf>
    <xf numFmtId="2" fontId="12" fillId="0" borderId="0" xfId="0" applyNumberFormat="1" applyFont="1" applyBorder="1" applyProtection="1">
      <protection locked="0" hidden="1"/>
    </xf>
    <xf numFmtId="0" fontId="12" fillId="0" borderId="0" xfId="0" applyFont="1" applyBorder="1" applyAlignment="1" applyProtection="1">
      <protection locked="0" hidden="1"/>
    </xf>
    <xf numFmtId="1" fontId="45" fillId="0" borderId="0" xfId="0" applyNumberFormat="1" applyFont="1" applyBorder="1" applyAlignment="1" applyProtection="1">
      <alignment horizontal="right" vertical="center"/>
      <protection hidden="1"/>
    </xf>
    <xf numFmtId="1" fontId="45" fillId="0" borderId="0" xfId="0" applyNumberFormat="1" applyFont="1" applyAlignment="1" applyProtection="1">
      <alignment vertical="center"/>
      <protection hidden="1"/>
    </xf>
    <xf numFmtId="1" fontId="70" fillId="0" borderId="0" xfId="0" applyNumberFormat="1" applyFont="1" applyBorder="1" applyAlignment="1" applyProtection="1">
      <alignment vertical="center"/>
      <protection hidden="1"/>
    </xf>
    <xf numFmtId="1" fontId="39" fillId="0" borderId="0" xfId="0" applyNumberFormat="1" applyFont="1" applyBorder="1" applyAlignment="1" applyProtection="1">
      <alignment horizontal="right" vertical="center"/>
      <protection hidden="1"/>
    </xf>
    <xf numFmtId="1" fontId="45" fillId="0" borderId="0" xfId="0" applyNumberFormat="1" applyFont="1" applyBorder="1" applyAlignment="1" applyProtection="1">
      <alignment vertical="center"/>
      <protection hidden="1"/>
    </xf>
    <xf numFmtId="1" fontId="135" fillId="0" borderId="0" xfId="0" applyNumberFormat="1" applyFont="1" applyBorder="1" applyAlignment="1" applyProtection="1">
      <alignment vertical="center"/>
      <protection hidden="1"/>
    </xf>
    <xf numFmtId="1" fontId="70" fillId="0" borderId="0" xfId="0" applyNumberFormat="1" applyFont="1" applyAlignment="1" applyProtection="1">
      <alignment vertical="center"/>
      <protection hidden="1"/>
    </xf>
    <xf numFmtId="0" fontId="65" fillId="13" borderId="2" xfId="0" applyFont="1" applyFill="1" applyBorder="1" applyAlignment="1" applyProtection="1">
      <alignment horizontal="left"/>
      <protection locked="0" hidden="1"/>
    </xf>
    <xf numFmtId="0" fontId="65" fillId="13" borderId="3" xfId="0" applyFont="1" applyFill="1" applyBorder="1" applyAlignment="1" applyProtection="1">
      <alignment horizontal="left"/>
      <protection locked="0" hidden="1"/>
    </xf>
    <xf numFmtId="0" fontId="44" fillId="14" borderId="7" xfId="0" applyFont="1" applyFill="1" applyBorder="1" applyAlignment="1" applyProtection="1">
      <alignment horizontal="left"/>
      <protection locked="0" hidden="1"/>
    </xf>
    <xf numFmtId="0" fontId="5" fillId="0" borderId="0" xfId="0" applyFont="1" applyBorder="1" applyAlignment="1" applyProtection="1">
      <alignment horizontal="left" vertical="center"/>
      <protection locked="0"/>
    </xf>
    <xf numFmtId="0" fontId="54" fillId="7" borderId="3" xfId="0" applyFont="1" applyFill="1" applyBorder="1" applyAlignment="1" applyProtection="1">
      <alignment horizontal="center"/>
      <protection locked="0" hidden="1"/>
    </xf>
    <xf numFmtId="0" fontId="65" fillId="12" borderId="2" xfId="0" applyFont="1" applyFill="1" applyBorder="1" applyAlignment="1" applyProtection="1">
      <alignment horizontal="left"/>
      <protection locked="0" hidden="1"/>
    </xf>
    <xf numFmtId="0" fontId="65" fillId="12" borderId="3" xfId="0" applyFont="1" applyFill="1" applyBorder="1" applyAlignment="1" applyProtection="1">
      <alignment horizontal="left"/>
      <protection locked="0" hidden="1"/>
    </xf>
    <xf numFmtId="0" fontId="0" fillId="0" borderId="0" xfId="0" applyBorder="1" applyAlignment="1">
      <alignment horizontal="left" vertical="center"/>
    </xf>
    <xf numFmtId="0" fontId="5" fillId="0" borderId="0" xfId="0" applyFont="1" applyBorder="1" applyAlignment="1" applyProtection="1">
      <alignment horizontal="left" vertical="center"/>
      <protection locked="0"/>
    </xf>
    <xf numFmtId="0" fontId="38" fillId="5" borderId="3" xfId="0" applyFont="1" applyFill="1" applyBorder="1" applyAlignment="1" applyProtection="1">
      <alignment horizontal="center"/>
      <protection locked="0" hidden="1"/>
    </xf>
    <xf numFmtId="0" fontId="56" fillId="5" borderId="7" xfId="0" applyFont="1" applyFill="1" applyBorder="1" applyAlignment="1" applyProtection="1">
      <alignment horizontal="left"/>
      <protection locked="0" hidden="1"/>
    </xf>
    <xf numFmtId="0" fontId="56" fillId="5" borderId="0" xfId="0" applyFont="1" applyFill="1" applyBorder="1" applyAlignment="1" applyProtection="1">
      <alignment horizontal="left"/>
      <protection locked="0" hidden="1"/>
    </xf>
    <xf numFmtId="0" fontId="35" fillId="14" borderId="3" xfId="0" applyFont="1" applyFill="1" applyBorder="1" applyAlignment="1" applyProtection="1">
      <alignment horizontal="right"/>
      <protection locked="0" hidden="1"/>
    </xf>
    <xf numFmtId="0" fontId="139" fillId="12" borderId="3" xfId="0" applyFont="1" applyFill="1" applyBorder="1" applyAlignment="1">
      <alignment wrapText="1"/>
    </xf>
    <xf numFmtId="0" fontId="73" fillId="0" borderId="1" xfId="0" applyFont="1" applyBorder="1" applyAlignment="1">
      <alignment horizontal="center" vertical="center" wrapText="1"/>
    </xf>
    <xf numFmtId="0" fontId="117" fillId="24" borderId="6" xfId="0" applyFont="1" applyFill="1" applyBorder="1" applyAlignment="1">
      <alignment horizontal="center" vertical="center"/>
    </xf>
    <xf numFmtId="0" fontId="117" fillId="24" borderId="10" xfId="0" applyFont="1" applyFill="1" applyBorder="1" applyAlignment="1">
      <alignment horizontal="center" vertical="center"/>
    </xf>
    <xf numFmtId="0" fontId="130" fillId="14" borderId="2" xfId="0" applyFont="1" applyFill="1" applyBorder="1" applyAlignment="1">
      <alignment horizontal="left"/>
    </xf>
    <xf numFmtId="0" fontId="130" fillId="14" borderId="7" xfId="0" applyFont="1" applyFill="1" applyBorder="1" applyAlignment="1">
      <alignment horizontal="left"/>
    </xf>
    <xf numFmtId="0" fontId="130" fillId="14" borderId="3" xfId="0" applyFont="1" applyFill="1" applyBorder="1" applyAlignment="1">
      <alignment horizontal="left"/>
    </xf>
    <xf numFmtId="0" fontId="121" fillId="12" borderId="2" xfId="0" applyFont="1" applyFill="1" applyBorder="1" applyAlignment="1">
      <alignment horizontal="left" vertical="center"/>
    </xf>
    <xf numFmtId="0" fontId="121" fillId="12" borderId="7" xfId="0" applyFont="1" applyFill="1" applyBorder="1" applyAlignment="1">
      <alignment horizontal="left" vertical="center"/>
    </xf>
    <xf numFmtId="0" fontId="120" fillId="12" borderId="2" xfId="0" applyFont="1" applyFill="1" applyBorder="1" applyAlignment="1">
      <alignment horizontal="left"/>
    </xf>
    <xf numFmtId="0" fontId="120" fillId="12" borderId="7" xfId="0" applyFont="1" applyFill="1" applyBorder="1" applyAlignment="1">
      <alignment horizontal="left"/>
    </xf>
    <xf numFmtId="0" fontId="120" fillId="12" borderId="3" xfId="0" applyFont="1" applyFill="1" applyBorder="1" applyAlignment="1">
      <alignment horizontal="left"/>
    </xf>
    <xf numFmtId="0" fontId="109" fillId="12" borderId="2" xfId="0" applyFont="1" applyFill="1" applyBorder="1" applyAlignment="1">
      <alignment horizontal="center" vertical="center"/>
    </xf>
    <xf numFmtId="0" fontId="109" fillId="12" borderId="3" xfId="0" applyFont="1" applyFill="1" applyBorder="1" applyAlignment="1">
      <alignment horizontal="center" vertical="center"/>
    </xf>
    <xf numFmtId="0" fontId="117" fillId="24" borderId="13" xfId="0" applyFont="1" applyFill="1" applyBorder="1" applyAlignment="1">
      <alignment horizontal="center" vertical="center"/>
    </xf>
    <xf numFmtId="0" fontId="119" fillId="14" borderId="12" xfId="0" applyFont="1" applyFill="1" applyBorder="1" applyAlignment="1">
      <alignment horizontal="left" vertical="center"/>
    </xf>
    <xf numFmtId="0" fontId="119" fillId="14" borderId="11" xfId="0" applyFont="1" applyFill="1" applyBorder="1" applyAlignment="1">
      <alignment horizontal="left" vertical="center"/>
    </xf>
    <xf numFmtId="0" fontId="119" fillId="14" borderId="6" xfId="0" applyFont="1" applyFill="1" applyBorder="1" applyAlignment="1">
      <alignment horizontal="left" vertical="center"/>
    </xf>
    <xf numFmtId="0" fontId="119" fillId="14" borderId="15" xfId="0" applyFont="1" applyFill="1" applyBorder="1" applyAlignment="1">
      <alignment horizontal="left" vertical="center"/>
    </xf>
    <xf numFmtId="0" fontId="119" fillId="14" borderId="0" xfId="0" applyFont="1" applyFill="1" applyBorder="1" applyAlignment="1">
      <alignment horizontal="left" vertical="center"/>
    </xf>
    <xf numFmtId="0" fontId="119" fillId="14" borderId="13" xfId="0" applyFont="1" applyFill="1" applyBorder="1" applyAlignment="1">
      <alignment horizontal="left" vertical="center"/>
    </xf>
    <xf numFmtId="0" fontId="119" fillId="14" borderId="14" xfId="0" applyFont="1" applyFill="1" applyBorder="1" applyAlignment="1">
      <alignment horizontal="left" vertical="center"/>
    </xf>
    <xf numFmtId="0" fontId="119" fillId="14" borderId="9" xfId="0" applyFont="1" applyFill="1" applyBorder="1" applyAlignment="1">
      <alignment horizontal="left" vertical="center"/>
    </xf>
    <xf numFmtId="0" fontId="119" fillId="14" borderId="10" xfId="0" applyFont="1" applyFill="1" applyBorder="1" applyAlignment="1">
      <alignment horizontal="left" vertical="center"/>
    </xf>
    <xf numFmtId="0" fontId="119" fillId="14" borderId="2" xfId="0" applyFont="1" applyFill="1" applyBorder="1" applyAlignment="1">
      <alignment horizontal="left" wrapText="1"/>
    </xf>
    <xf numFmtId="0" fontId="119" fillId="14" borderId="7" xfId="0" applyFont="1" applyFill="1" applyBorder="1" applyAlignment="1">
      <alignment horizontal="left" wrapText="1"/>
    </xf>
    <xf numFmtId="0" fontId="119" fillId="14" borderId="3" xfId="0" applyFont="1" applyFill="1" applyBorder="1" applyAlignment="1">
      <alignment horizontal="left" wrapText="1"/>
    </xf>
    <xf numFmtId="0" fontId="119" fillId="14" borderId="1" xfId="0" applyFont="1" applyFill="1" applyBorder="1" applyAlignment="1">
      <alignment horizontal="center"/>
    </xf>
    <xf numFmtId="0" fontId="122" fillId="23" borderId="2" xfId="0" applyFont="1" applyFill="1" applyBorder="1" applyAlignment="1">
      <alignment horizontal="center" vertical="center" wrapText="1"/>
    </xf>
    <xf numFmtId="0" fontId="122" fillId="23" borderId="7" xfId="0" applyFont="1" applyFill="1" applyBorder="1" applyAlignment="1">
      <alignment horizontal="center" vertical="center" wrapText="1"/>
    </xf>
    <xf numFmtId="0" fontId="122" fillId="23" borderId="3" xfId="0" applyFont="1" applyFill="1" applyBorder="1" applyAlignment="1">
      <alignment horizontal="center" vertical="center" wrapText="1"/>
    </xf>
    <xf numFmtId="0" fontId="120" fillId="23" borderId="1" xfId="0" applyFont="1" applyFill="1" applyBorder="1" applyAlignment="1">
      <alignment horizontal="center" vertical="center" wrapText="1"/>
    </xf>
    <xf numFmtId="0" fontId="121" fillId="12" borderId="26" xfId="0" applyFont="1" applyFill="1" applyBorder="1" applyAlignment="1">
      <alignment horizontal="center" vertical="center"/>
    </xf>
    <xf numFmtId="0" fontId="121" fillId="12" borderId="27" xfId="0" applyFont="1" applyFill="1" applyBorder="1" applyAlignment="1">
      <alignment horizontal="center" vertical="center"/>
    </xf>
    <xf numFmtId="0" fontId="121" fillId="12" borderId="14" xfId="0" applyFont="1" applyFill="1" applyBorder="1" applyAlignment="1">
      <alignment horizontal="center" vertical="center"/>
    </xf>
    <xf numFmtId="0" fontId="121" fillId="12" borderId="9" xfId="0" applyFont="1" applyFill="1" applyBorder="1" applyAlignment="1">
      <alignment horizontal="center" vertical="center"/>
    </xf>
    <xf numFmtId="0" fontId="96" fillId="12" borderId="0" xfId="0" applyFont="1" applyFill="1" applyAlignment="1">
      <alignment horizontal="center" vertical="center"/>
    </xf>
    <xf numFmtId="0" fontId="0" fillId="12" borderId="0" xfId="0" applyFill="1" applyAlignment="1">
      <alignment horizontal="center" vertical="center"/>
    </xf>
    <xf numFmtId="0" fontId="0" fillId="14" borderId="31" xfId="0" applyFill="1" applyBorder="1"/>
    <xf numFmtId="0" fontId="0" fillId="14" borderId="32" xfId="0" applyFill="1" applyBorder="1"/>
    <xf numFmtId="0" fontId="0" fillId="15" borderId="11" xfId="0" applyFill="1" applyBorder="1" applyAlignment="1">
      <alignment horizontal="center"/>
    </xf>
    <xf numFmtId="0" fontId="0" fillId="15" borderId="6" xfId="0" applyFill="1" applyBorder="1" applyAlignment="1">
      <alignment horizontal="center"/>
    </xf>
    <xf numFmtId="0" fontId="127" fillId="15" borderId="4" xfId="0" applyFont="1" applyFill="1" applyBorder="1" applyAlignment="1">
      <alignment horizontal="center"/>
    </xf>
    <xf numFmtId="0" fontId="128" fillId="15" borderId="4" xfId="0" applyFont="1" applyFill="1" applyBorder="1" applyAlignment="1">
      <alignment horizontal="center"/>
    </xf>
    <xf numFmtId="0" fontId="94" fillId="12" borderId="1" xfId="0" applyFont="1" applyFill="1" applyBorder="1" applyAlignment="1">
      <alignment horizontal="center"/>
    </xf>
    <xf numFmtId="0" fontId="100" fillId="12" borderId="7" xfId="0" applyFont="1" applyFill="1" applyBorder="1"/>
    <xf numFmtId="0" fontId="100" fillId="12" borderId="3" xfId="0" applyFont="1" applyFill="1" applyBorder="1"/>
    <xf numFmtId="0" fontId="130" fillId="14" borderId="2" xfId="0" applyFont="1" applyFill="1" applyBorder="1" applyAlignment="1">
      <alignment horizontal="left" wrapText="1"/>
    </xf>
    <xf numFmtId="0" fontId="130" fillId="14" borderId="7" xfId="0" applyFont="1" applyFill="1" applyBorder="1" applyAlignment="1">
      <alignment horizontal="left" wrapText="1"/>
    </xf>
    <xf numFmtId="0" fontId="130" fillId="14" borderId="3" xfId="0" applyFont="1" applyFill="1" applyBorder="1" applyAlignment="1">
      <alignment horizontal="left" wrapText="1"/>
    </xf>
    <xf numFmtId="0" fontId="119" fillId="14" borderId="28" xfId="0" applyFont="1" applyFill="1" applyBorder="1" applyAlignment="1">
      <alignment horizontal="left" vertical="center"/>
    </xf>
    <xf numFmtId="0" fontId="119" fillId="14" borderId="29" xfId="0" applyFont="1" applyFill="1" applyBorder="1" applyAlignment="1">
      <alignment horizontal="left" vertical="center"/>
    </xf>
    <xf numFmtId="0" fontId="119" fillId="14" borderId="24" xfId="0" applyFont="1" applyFill="1" applyBorder="1" applyAlignment="1">
      <alignment horizontal="left" vertical="center"/>
    </xf>
    <xf numFmtId="0" fontId="116" fillId="12" borderId="4" xfId="0" applyFont="1" applyFill="1" applyBorder="1" applyAlignment="1">
      <alignment horizontal="left"/>
    </xf>
    <xf numFmtId="0" fontId="5" fillId="0" borderId="2" xfId="0" applyFont="1" applyBorder="1" applyAlignment="1">
      <alignment horizontal="left"/>
    </xf>
    <xf numFmtId="0" fontId="0" fillId="0" borderId="7" xfId="0" applyBorder="1" applyAlignment="1">
      <alignment horizontal="left"/>
    </xf>
    <xf numFmtId="0" fontId="0" fillId="14" borderId="1" xfId="0" applyFill="1" applyBorder="1"/>
    <xf numFmtId="0" fontId="119" fillId="14" borderId="2" xfId="0" applyFont="1" applyFill="1" applyBorder="1" applyAlignment="1">
      <alignment horizontal="left" vertical="center"/>
    </xf>
    <xf numFmtId="0" fontId="119" fillId="14" borderId="7" xfId="0" applyFont="1" applyFill="1" applyBorder="1" applyAlignment="1">
      <alignment horizontal="left" vertical="center"/>
    </xf>
    <xf numFmtId="0" fontId="119" fillId="14" borderId="3" xfId="0" applyFont="1" applyFill="1" applyBorder="1" applyAlignment="1">
      <alignment horizontal="left" vertical="center"/>
    </xf>
    <xf numFmtId="0" fontId="121" fillId="12" borderId="12" xfId="0" applyFont="1" applyFill="1" applyBorder="1" applyAlignment="1">
      <alignment horizontal="left" vertical="center"/>
    </xf>
    <xf numFmtId="0" fontId="121" fillId="12" borderId="11" xfId="0" applyFont="1" applyFill="1" applyBorder="1" applyAlignment="1">
      <alignment horizontal="left" vertical="center"/>
    </xf>
    <xf numFmtId="0" fontId="121" fillId="12" borderId="6" xfId="0" applyFont="1" applyFill="1" applyBorder="1" applyAlignment="1">
      <alignment horizontal="left" vertical="center"/>
    </xf>
    <xf numFmtId="0" fontId="136" fillId="14" borderId="12" xfId="0" applyFont="1" applyFill="1" applyBorder="1" applyAlignment="1">
      <alignment horizontal="left" vertical="center"/>
    </xf>
    <xf numFmtId="0" fontId="136" fillId="14" borderId="11" xfId="0" applyFont="1" applyFill="1" applyBorder="1" applyAlignment="1">
      <alignment horizontal="left" vertical="center"/>
    </xf>
    <xf numFmtId="0" fontId="136" fillId="14" borderId="6" xfId="0" applyFont="1" applyFill="1" applyBorder="1" applyAlignment="1">
      <alignment horizontal="left" vertical="center"/>
    </xf>
    <xf numFmtId="0" fontId="3" fillId="12" borderId="1" xfId="0" applyFont="1" applyFill="1" applyBorder="1" applyAlignment="1">
      <alignment horizontal="left"/>
    </xf>
    <xf numFmtId="0" fontId="119" fillId="14" borderId="7" xfId="0" applyFont="1" applyFill="1" applyBorder="1"/>
    <xf numFmtId="0" fontId="119" fillId="14" borderId="3" xfId="0" applyFont="1" applyFill="1" applyBorder="1"/>
    <xf numFmtId="0" fontId="120" fillId="12" borderId="7" xfId="0" applyFont="1" applyFill="1" applyBorder="1"/>
    <xf numFmtId="0" fontId="120" fillId="12" borderId="3" xfId="0" applyFont="1" applyFill="1" applyBorder="1"/>
    <xf numFmtId="0" fontId="94" fillId="23" borderId="1" xfId="0" applyFont="1" applyFill="1" applyBorder="1" applyAlignment="1">
      <alignment horizontal="left"/>
    </xf>
    <xf numFmtId="0" fontId="129" fillId="12" borderId="2" xfId="0" applyFont="1" applyFill="1" applyBorder="1" applyAlignment="1">
      <alignment horizontal="left"/>
    </xf>
    <xf numFmtId="0" fontId="129" fillId="12" borderId="7" xfId="0" applyFont="1" applyFill="1" applyBorder="1" applyAlignment="1">
      <alignment horizontal="left"/>
    </xf>
    <xf numFmtId="0" fontId="136" fillId="14" borderId="2" xfId="0" applyFont="1" applyFill="1" applyBorder="1" applyAlignment="1">
      <alignment horizontal="left"/>
    </xf>
    <xf numFmtId="0" fontId="136" fillId="14" borderId="7" xfId="0" applyFont="1" applyFill="1" applyBorder="1" applyAlignment="1">
      <alignment horizontal="left"/>
    </xf>
    <xf numFmtId="0" fontId="131" fillId="31" borderId="12" xfId="0" applyFont="1" applyFill="1" applyBorder="1" applyAlignment="1">
      <alignment horizontal="left" vertical="top" wrapText="1"/>
    </xf>
    <xf numFmtId="0" fontId="131" fillId="31" borderId="11" xfId="0" applyFont="1" applyFill="1" applyBorder="1" applyAlignment="1">
      <alignment horizontal="left" vertical="top" wrapText="1"/>
    </xf>
    <xf numFmtId="0" fontId="129" fillId="12" borderId="1" xfId="0" applyFont="1" applyFill="1" applyBorder="1" applyAlignment="1">
      <alignment horizontal="left"/>
    </xf>
    <xf numFmtId="0" fontId="116" fillId="12" borderId="1" xfId="0" applyFont="1" applyFill="1" applyBorder="1" applyAlignment="1">
      <alignment horizontal="left"/>
    </xf>
    <xf numFmtId="0" fontId="0" fillId="12" borderId="4" xfId="0" applyFill="1" applyBorder="1"/>
    <xf numFmtId="0" fontId="130" fillId="14" borderId="31" xfId="0" applyFont="1" applyFill="1" applyBorder="1" applyAlignment="1">
      <alignment horizontal="left"/>
    </xf>
    <xf numFmtId="0" fontId="0" fillId="14" borderId="3" xfId="0" applyFill="1" applyBorder="1"/>
    <xf numFmtId="0" fontId="116" fillId="12" borderId="59" xfId="0" applyFont="1" applyFill="1" applyBorder="1" applyAlignment="1">
      <alignment horizontal="left"/>
    </xf>
    <xf numFmtId="0" fontId="116" fillId="12" borderId="60" xfId="0" applyFont="1" applyFill="1" applyBorder="1" applyAlignment="1">
      <alignment horizontal="left"/>
    </xf>
    <xf numFmtId="0" fontId="116" fillId="12" borderId="61" xfId="0" applyFont="1" applyFill="1" applyBorder="1" applyAlignment="1">
      <alignment horizontal="left"/>
    </xf>
    <xf numFmtId="0" fontId="125" fillId="12" borderId="28" xfId="0" applyFont="1" applyFill="1" applyBorder="1" applyAlignment="1">
      <alignment horizontal="left"/>
    </xf>
    <xf numFmtId="0" fontId="125" fillId="12" borderId="29" xfId="0" applyFont="1" applyFill="1" applyBorder="1" applyAlignment="1">
      <alignment horizontal="left"/>
    </xf>
    <xf numFmtId="0" fontId="125" fillId="12" borderId="30" xfId="0" applyFont="1" applyFill="1" applyBorder="1" applyAlignment="1">
      <alignment horizontal="left"/>
    </xf>
    <xf numFmtId="0" fontId="3" fillId="23" borderId="1" xfId="0" applyFont="1" applyFill="1" applyBorder="1" applyAlignment="1">
      <alignment horizontal="center" vertical="center"/>
    </xf>
    <xf numFmtId="0" fontId="125" fillId="12" borderId="28" xfId="0" applyFont="1" applyFill="1" applyBorder="1" applyAlignment="1">
      <alignment horizontal="center"/>
    </xf>
    <xf numFmtId="0" fontId="125" fillId="12" borderId="29" xfId="0" applyFont="1" applyFill="1" applyBorder="1" applyAlignment="1">
      <alignment horizontal="center"/>
    </xf>
    <xf numFmtId="0" fontId="125" fillId="12" borderId="30" xfId="0" applyFont="1" applyFill="1" applyBorder="1" applyAlignment="1">
      <alignment horizontal="center"/>
    </xf>
    <xf numFmtId="0" fontId="3" fillId="14" borderId="1" xfId="0" applyFont="1" applyFill="1" applyBorder="1" applyAlignment="1">
      <alignment horizontal="left"/>
    </xf>
    <xf numFmtId="0" fontId="0" fillId="12" borderId="1" xfId="0" applyFill="1" applyBorder="1"/>
    <xf numFmtId="0" fontId="123" fillId="0" borderId="1" xfId="0" applyFont="1" applyBorder="1" applyAlignment="1">
      <alignment horizontal="center" vertical="center"/>
    </xf>
    <xf numFmtId="0" fontId="130" fillId="14" borderId="1" xfId="0" applyFont="1" applyFill="1" applyBorder="1" applyAlignment="1">
      <alignment horizontal="left"/>
    </xf>
    <xf numFmtId="0" fontId="0" fillId="25" borderId="2" xfId="0" applyFill="1" applyBorder="1" applyAlignment="1">
      <alignment horizontal="left" vertical="center"/>
    </xf>
    <xf numFmtId="0" fontId="0" fillId="25" borderId="7" xfId="0" applyFill="1" applyBorder="1" applyAlignment="1">
      <alignment horizontal="left" vertical="center"/>
    </xf>
    <xf numFmtId="0" fontId="0" fillId="25" borderId="3" xfId="0" applyFill="1" applyBorder="1" applyAlignment="1">
      <alignment horizontal="left" vertical="center"/>
    </xf>
    <xf numFmtId="0" fontId="5" fillId="31" borderId="1" xfId="0" applyFont="1" applyFill="1" applyBorder="1" applyAlignment="1">
      <alignment horizontal="left" wrapText="1"/>
    </xf>
    <xf numFmtId="0" fontId="5" fillId="31" borderId="2" xfId="0" applyFont="1" applyFill="1" applyBorder="1" applyAlignment="1">
      <alignment horizontal="left" vertical="center"/>
    </xf>
    <xf numFmtId="0" fontId="5" fillId="31" borderId="7" xfId="0" applyFont="1" applyFill="1" applyBorder="1" applyAlignment="1">
      <alignment horizontal="left" vertical="center"/>
    </xf>
    <xf numFmtId="0" fontId="133" fillId="25" borderId="2" xfId="0" applyFont="1" applyFill="1" applyBorder="1" applyAlignment="1">
      <alignment horizontal="left" vertical="center" wrapText="1"/>
    </xf>
    <xf numFmtId="0" fontId="133" fillId="25" borderId="7" xfId="0" applyFont="1" applyFill="1" applyBorder="1" applyAlignment="1">
      <alignment horizontal="left" vertical="center" wrapText="1"/>
    </xf>
    <xf numFmtId="0" fontId="133" fillId="25" borderId="3" xfId="0" applyFont="1" applyFill="1" applyBorder="1" applyAlignment="1">
      <alignment horizontal="left" vertical="center" wrapText="1"/>
    </xf>
    <xf numFmtId="0" fontId="0" fillId="25" borderId="2" xfId="0" applyFill="1" applyBorder="1" applyAlignment="1">
      <alignment horizontal="left" vertical="center" wrapText="1"/>
    </xf>
    <xf numFmtId="0" fontId="0" fillId="25" borderId="7" xfId="0" applyFont="1" applyFill="1" applyBorder="1" applyAlignment="1">
      <alignment horizontal="left" vertical="center" wrapText="1"/>
    </xf>
    <xf numFmtId="0" fontId="0" fillId="25" borderId="3" xfId="0" applyFont="1" applyFill="1" applyBorder="1" applyAlignment="1">
      <alignment horizontal="left" vertical="center" wrapText="1"/>
    </xf>
    <xf numFmtId="0" fontId="133" fillId="25" borderId="2" xfId="0" applyFont="1" applyFill="1" applyBorder="1" applyAlignment="1">
      <alignment horizontal="left" vertical="center"/>
    </xf>
    <xf numFmtId="0" fontId="133" fillId="25" borderId="7" xfId="0" applyFont="1" applyFill="1" applyBorder="1" applyAlignment="1">
      <alignment horizontal="left" vertical="center"/>
    </xf>
    <xf numFmtId="0" fontId="133" fillId="25" borderId="3" xfId="0" applyFont="1" applyFill="1" applyBorder="1" applyAlignment="1">
      <alignment horizontal="left" vertical="center"/>
    </xf>
    <xf numFmtId="0" fontId="9" fillId="31" borderId="1" xfId="0" applyFont="1" applyFill="1" applyBorder="1" applyAlignment="1">
      <alignment horizontal="left" vertical="top" wrapText="1"/>
    </xf>
    <xf numFmtId="0" fontId="116" fillId="12" borderId="14" xfId="0" applyFont="1" applyFill="1" applyBorder="1" applyAlignment="1">
      <alignment horizontal="right"/>
    </xf>
    <xf numFmtId="0" fontId="116" fillId="12" borderId="9" xfId="0" applyFont="1" applyFill="1" applyBorder="1" applyAlignment="1">
      <alignment horizontal="right"/>
    </xf>
    <xf numFmtId="0" fontId="116" fillId="12" borderId="10" xfId="0" applyFont="1" applyFill="1" applyBorder="1" applyAlignment="1">
      <alignment horizontal="right"/>
    </xf>
    <xf numFmtId="0" fontId="102" fillId="15" borderId="35" xfId="1" applyFont="1" applyFill="1" applyBorder="1" applyAlignment="1" applyProtection="1">
      <alignment horizontal="right"/>
      <protection locked="0" hidden="1"/>
    </xf>
    <xf numFmtId="0" fontId="102" fillId="15" borderId="36" xfId="1" applyFont="1" applyFill="1" applyBorder="1" applyAlignment="1" applyProtection="1">
      <alignment horizontal="right"/>
      <protection locked="0" hidden="1"/>
    </xf>
    <xf numFmtId="0" fontId="102" fillId="16" borderId="35" xfId="1" applyFont="1" applyFill="1" applyBorder="1" applyAlignment="1" applyProtection="1">
      <alignment horizontal="right"/>
      <protection locked="0" hidden="1"/>
    </xf>
    <xf numFmtId="0" fontId="102" fillId="16" borderId="36" xfId="1" applyFont="1" applyFill="1" applyBorder="1" applyAlignment="1" applyProtection="1">
      <alignment horizontal="right"/>
      <protection locked="0" hidden="1"/>
    </xf>
    <xf numFmtId="0" fontId="71" fillId="11" borderId="50" xfId="2" applyFont="1" applyBorder="1" applyAlignment="1" applyProtection="1">
      <alignment horizontal="right"/>
      <protection locked="0" hidden="1"/>
    </xf>
    <xf numFmtId="0" fontId="71" fillId="11" borderId="66" xfId="2" applyFont="1" applyBorder="1" applyAlignment="1" applyProtection="1">
      <alignment horizontal="right"/>
      <protection locked="0" hidden="1"/>
    </xf>
    <xf numFmtId="0" fontId="102" fillId="21" borderId="35" xfId="1" applyFont="1" applyFill="1" applyBorder="1" applyAlignment="1" applyProtection="1">
      <alignment horizontal="right"/>
      <protection locked="0" hidden="1"/>
    </xf>
    <xf numFmtId="0" fontId="102" fillId="21" borderId="36" xfId="1" applyFont="1" applyFill="1" applyBorder="1" applyAlignment="1" applyProtection="1">
      <alignment horizontal="right"/>
      <protection locked="0" hidden="1"/>
    </xf>
    <xf numFmtId="0" fontId="102" fillId="15" borderId="62" xfId="1" applyFont="1" applyFill="1" applyBorder="1" applyAlignment="1" applyProtection="1">
      <alignment horizontal="right"/>
      <protection locked="0" hidden="1"/>
    </xf>
    <xf numFmtId="0" fontId="102" fillId="16" borderId="62" xfId="1" applyFont="1" applyFill="1" applyBorder="1" applyAlignment="1" applyProtection="1">
      <alignment horizontal="right"/>
      <protection locked="0" hidden="1"/>
    </xf>
    <xf numFmtId="0" fontId="102" fillId="15" borderId="63" xfId="1" applyFont="1" applyFill="1" applyBorder="1" applyAlignment="1" applyProtection="1">
      <alignment horizontal="right"/>
      <protection locked="0" hidden="1"/>
    </xf>
    <xf numFmtId="0" fontId="102" fillId="15" borderId="44" xfId="1" applyFont="1" applyFill="1" applyBorder="1" applyAlignment="1" applyProtection="1">
      <alignment horizontal="right"/>
      <protection locked="0" hidden="1"/>
    </xf>
    <xf numFmtId="0" fontId="102" fillId="16" borderId="64" xfId="1" applyFont="1" applyFill="1" applyBorder="1" applyAlignment="1" applyProtection="1">
      <alignment horizontal="right"/>
      <protection locked="0" hidden="1"/>
    </xf>
    <xf numFmtId="0" fontId="102" fillId="16" borderId="65" xfId="1" applyFont="1" applyFill="1" applyBorder="1" applyAlignment="1" applyProtection="1">
      <alignment horizontal="right"/>
      <protection locked="0" hidden="1"/>
    </xf>
    <xf numFmtId="0" fontId="52" fillId="2" borderId="2" xfId="0" applyFont="1" applyFill="1" applyBorder="1" applyAlignment="1" applyProtection="1">
      <alignment horizontal="left"/>
      <protection locked="0" hidden="1"/>
    </xf>
    <xf numFmtId="0" fontId="52" fillId="2" borderId="7" xfId="0" applyFont="1" applyFill="1" applyBorder="1" applyAlignment="1" applyProtection="1">
      <alignment horizontal="left"/>
      <protection locked="0" hidden="1"/>
    </xf>
    <xf numFmtId="0" fontId="52" fillId="2" borderId="3" xfId="0" applyFont="1" applyFill="1" applyBorder="1" applyAlignment="1" applyProtection="1">
      <alignment horizontal="left"/>
      <protection locked="0" hidden="1"/>
    </xf>
    <xf numFmtId="0" fontId="52" fillId="2" borderId="2" xfId="0" applyFont="1" applyFill="1" applyBorder="1" applyAlignment="1" applyProtection="1">
      <alignment horizontal="left" wrapText="1" readingOrder="1"/>
      <protection locked="0" hidden="1"/>
    </xf>
    <xf numFmtId="0" fontId="52" fillId="2" borderId="7" xfId="0" applyFont="1" applyFill="1" applyBorder="1" applyAlignment="1" applyProtection="1">
      <alignment horizontal="left" wrapText="1" readingOrder="1"/>
      <protection locked="0" hidden="1"/>
    </xf>
    <xf numFmtId="0" fontId="52" fillId="2" borderId="3" xfId="0" applyFont="1" applyFill="1" applyBorder="1" applyAlignment="1" applyProtection="1">
      <alignment horizontal="left" wrapText="1" readingOrder="1"/>
      <protection locked="0" hidden="1"/>
    </xf>
    <xf numFmtId="0" fontId="44" fillId="9" borderId="2" xfId="0" applyFont="1" applyFill="1" applyBorder="1" applyAlignment="1" applyProtection="1">
      <alignment horizontal="left" wrapText="1"/>
      <protection locked="0" hidden="1"/>
    </xf>
    <xf numFmtId="0" fontId="44" fillId="9" borderId="7" xfId="0" applyFont="1" applyFill="1" applyBorder="1" applyAlignment="1" applyProtection="1">
      <alignment horizontal="left" wrapText="1"/>
      <protection locked="0" hidden="1"/>
    </xf>
    <xf numFmtId="0" fontId="52" fillId="14" borderId="2" xfId="0" applyFont="1" applyFill="1" applyBorder="1" applyAlignment="1" applyProtection="1">
      <alignment horizontal="left" wrapText="1" readingOrder="1"/>
      <protection locked="0" hidden="1"/>
    </xf>
    <xf numFmtId="0" fontId="52" fillId="14" borderId="7" xfId="0" applyFont="1" applyFill="1" applyBorder="1" applyAlignment="1" applyProtection="1">
      <alignment horizontal="left" wrapText="1" readingOrder="1"/>
      <protection locked="0" hidden="1"/>
    </xf>
    <xf numFmtId="0" fontId="52" fillId="14" borderId="3" xfId="0" applyFont="1" applyFill="1" applyBorder="1" applyAlignment="1" applyProtection="1">
      <alignment horizontal="left" wrapText="1" readingOrder="1"/>
      <protection locked="0" hidden="1"/>
    </xf>
    <xf numFmtId="0" fontId="47" fillId="30" borderId="2" xfId="0" applyFont="1" applyFill="1" applyBorder="1" applyAlignment="1" applyProtection="1">
      <alignment horizontal="center"/>
      <protection locked="0" hidden="1"/>
    </xf>
    <xf numFmtId="0" fontId="47" fillId="30" borderId="7" xfId="0" applyFont="1" applyFill="1" applyBorder="1" applyAlignment="1" applyProtection="1">
      <alignment horizontal="center"/>
      <protection locked="0" hidden="1"/>
    </xf>
    <xf numFmtId="0" fontId="47" fillId="30" borderId="3" xfId="0" applyFont="1" applyFill="1" applyBorder="1" applyAlignment="1" applyProtection="1">
      <alignment horizontal="center"/>
      <protection locked="0" hidden="1"/>
    </xf>
    <xf numFmtId="0" fontId="51" fillId="2" borderId="2" xfId="0" applyFont="1" applyFill="1" applyBorder="1" applyAlignment="1" applyProtection="1">
      <alignment horizontal="left"/>
      <protection locked="0" hidden="1"/>
    </xf>
    <xf numFmtId="0" fontId="51" fillId="2" borderId="7" xfId="0" applyFont="1" applyFill="1" applyBorder="1" applyAlignment="1" applyProtection="1">
      <alignment horizontal="left"/>
      <protection locked="0" hidden="1"/>
    </xf>
    <xf numFmtId="0" fontId="51" fillId="2" borderId="3" xfId="0" applyFont="1" applyFill="1" applyBorder="1" applyAlignment="1" applyProtection="1">
      <alignment horizontal="left"/>
      <protection locked="0" hidden="1"/>
    </xf>
    <xf numFmtId="0" fontId="54" fillId="7" borderId="2" xfId="0" applyFont="1" applyFill="1" applyBorder="1" applyAlignment="1" applyProtection="1">
      <alignment horizontal="center"/>
      <protection locked="0" hidden="1"/>
    </xf>
    <xf numFmtId="0" fontId="54" fillId="7" borderId="7" xfId="0" applyFont="1" applyFill="1" applyBorder="1" applyAlignment="1" applyProtection="1">
      <alignment horizontal="center"/>
      <protection locked="0" hidden="1"/>
    </xf>
    <xf numFmtId="0" fontId="54" fillId="7" borderId="3" xfId="0" applyFont="1" applyFill="1" applyBorder="1" applyAlignment="1" applyProtection="1">
      <alignment horizontal="center"/>
      <protection locked="0" hidden="1"/>
    </xf>
    <xf numFmtId="0" fontId="34" fillId="3" borderId="14" xfId="0" applyFont="1" applyFill="1" applyBorder="1" applyAlignment="1" applyProtection="1">
      <alignment horizontal="center"/>
      <protection locked="0" hidden="1"/>
    </xf>
    <xf numFmtId="0" fontId="34" fillId="3" borderId="9" xfId="0" applyFont="1" applyFill="1" applyBorder="1" applyAlignment="1" applyProtection="1">
      <alignment horizontal="center"/>
      <protection locked="0" hidden="1"/>
    </xf>
    <xf numFmtId="0" fontId="34" fillId="3" borderId="10" xfId="0" applyFont="1" applyFill="1" applyBorder="1" applyAlignment="1" applyProtection="1">
      <alignment horizontal="center"/>
      <protection locked="0" hidden="1"/>
    </xf>
    <xf numFmtId="0" fontId="13" fillId="3" borderId="2" xfId="0" applyFont="1" applyFill="1" applyBorder="1" applyAlignment="1" applyProtection="1">
      <alignment horizontal="left"/>
      <protection locked="0" hidden="1"/>
    </xf>
    <xf numFmtId="0" fontId="13" fillId="3" borderId="3" xfId="0" applyFont="1" applyFill="1" applyBorder="1" applyAlignment="1" applyProtection="1">
      <alignment horizontal="left"/>
      <protection locked="0" hidden="1"/>
    </xf>
    <xf numFmtId="0" fontId="37" fillId="5" borderId="2" xfId="0" applyFont="1" applyFill="1" applyBorder="1" applyAlignment="1" applyProtection="1">
      <alignment horizontal="center"/>
      <protection locked="0" hidden="1"/>
    </xf>
    <xf numFmtId="0" fontId="37" fillId="5" borderId="7" xfId="0" applyFont="1" applyFill="1" applyBorder="1" applyAlignment="1" applyProtection="1">
      <alignment horizontal="center"/>
      <protection locked="0" hidden="1"/>
    </xf>
    <xf numFmtId="0" fontId="28" fillId="3" borderId="2" xfId="0" applyFont="1" applyFill="1" applyBorder="1" applyAlignment="1" applyProtection="1">
      <alignment horizontal="left"/>
      <protection locked="0" hidden="1"/>
    </xf>
    <xf numFmtId="0" fontId="28" fillId="3" borderId="7" xfId="0" applyFont="1" applyFill="1" applyBorder="1" applyAlignment="1" applyProtection="1">
      <alignment horizontal="left"/>
      <protection locked="0" hidden="1"/>
    </xf>
    <xf numFmtId="0" fontId="28" fillId="3" borderId="3" xfId="0" applyFont="1" applyFill="1" applyBorder="1" applyAlignment="1" applyProtection="1">
      <alignment horizontal="left"/>
      <protection locked="0" hidden="1"/>
    </xf>
    <xf numFmtId="0" fontId="134" fillId="12" borderId="2" xfId="0" applyFont="1" applyFill="1" applyBorder="1" applyAlignment="1" applyProtection="1">
      <alignment horizontal="center"/>
      <protection locked="0" hidden="1"/>
    </xf>
    <xf numFmtId="0" fontId="134" fillId="12" borderId="7" xfId="0" applyFont="1" applyFill="1" applyBorder="1" applyAlignment="1" applyProtection="1">
      <alignment horizontal="center"/>
      <protection locked="0" hidden="1"/>
    </xf>
    <xf numFmtId="0" fontId="134" fillId="12" borderId="3" xfId="0" applyFont="1" applyFill="1" applyBorder="1" applyAlignment="1" applyProtection="1">
      <alignment horizontal="center"/>
      <protection locked="0" hidden="1"/>
    </xf>
    <xf numFmtId="0" fontId="65" fillId="13" borderId="2" xfId="0" applyFont="1" applyFill="1" applyBorder="1" applyAlignment="1" applyProtection="1">
      <alignment horizontal="left"/>
      <protection locked="0" hidden="1"/>
    </xf>
    <xf numFmtId="0" fontId="65" fillId="13" borderId="3" xfId="0" applyFont="1" applyFill="1" applyBorder="1" applyAlignment="1" applyProtection="1">
      <alignment horizontal="left"/>
      <protection locked="0" hidden="1"/>
    </xf>
    <xf numFmtId="0" fontId="44" fillId="9" borderId="2" xfId="0" applyFont="1" applyFill="1" applyBorder="1" applyAlignment="1" applyProtection="1">
      <alignment horizontal="center"/>
      <protection locked="0" hidden="1"/>
    </xf>
    <xf numFmtId="0" fontId="44" fillId="9" borderId="7" xfId="0" applyFont="1" applyFill="1" applyBorder="1" applyAlignment="1" applyProtection="1">
      <alignment horizontal="center"/>
      <protection locked="0" hidden="1"/>
    </xf>
    <xf numFmtId="0" fontId="44" fillId="9" borderId="2" xfId="0" applyFont="1" applyFill="1" applyBorder="1" applyAlignment="1" applyProtection="1">
      <alignment horizontal="left"/>
      <protection locked="0" hidden="1"/>
    </xf>
    <xf numFmtId="0" fontId="44" fillId="9" borderId="7" xfId="0" applyFont="1" applyFill="1" applyBorder="1" applyAlignment="1" applyProtection="1">
      <alignment horizontal="left"/>
      <protection locked="0" hidden="1"/>
    </xf>
    <xf numFmtId="0" fontId="44" fillId="14" borderId="7" xfId="0" applyFont="1" applyFill="1" applyBorder="1" applyAlignment="1" applyProtection="1">
      <alignment horizontal="left"/>
      <protection locked="0" hidden="1"/>
    </xf>
    <xf numFmtId="0" fontId="65" fillId="12" borderId="2" xfId="0" applyFont="1" applyFill="1" applyBorder="1" applyAlignment="1" applyProtection="1">
      <alignment horizontal="left"/>
      <protection locked="0" hidden="1"/>
    </xf>
    <xf numFmtId="0" fontId="65" fillId="12" borderId="3" xfId="0" applyFont="1" applyFill="1" applyBorder="1" applyAlignment="1" applyProtection="1">
      <alignment horizontal="left"/>
      <protection locked="0" hidden="1"/>
    </xf>
    <xf numFmtId="0" fontId="44" fillId="9" borderId="2" xfId="0" applyFont="1" applyFill="1" applyBorder="1" applyAlignment="1" applyProtection="1">
      <alignment horizontal="center" wrapText="1"/>
      <protection locked="0" hidden="1"/>
    </xf>
    <xf numFmtId="0" fontId="44" fillId="9" borderId="7" xfId="0" applyFont="1" applyFill="1" applyBorder="1" applyAlignment="1" applyProtection="1">
      <alignment horizontal="center" wrapText="1"/>
      <protection locked="0" hidden="1"/>
    </xf>
    <xf numFmtId="0" fontId="39" fillId="13" borderId="2" xfId="0" applyFont="1" applyFill="1" applyBorder="1" applyAlignment="1" applyProtection="1">
      <alignment horizontal="left"/>
      <protection locked="0" hidden="1"/>
    </xf>
    <xf numFmtId="0" fontId="39" fillId="13" borderId="3" xfId="0" applyFont="1" applyFill="1" applyBorder="1" applyAlignment="1" applyProtection="1">
      <alignment horizontal="left"/>
      <protection locked="0" hidden="1"/>
    </xf>
    <xf numFmtId="0" fontId="67" fillId="12" borderId="2" xfId="0" applyFont="1" applyFill="1" applyBorder="1" applyAlignment="1" applyProtection="1">
      <alignment horizontal="left"/>
      <protection locked="0" hidden="1"/>
    </xf>
    <xf numFmtId="0" fontId="67" fillId="12" borderId="3" xfId="0" applyFont="1" applyFill="1" applyBorder="1" applyAlignment="1" applyProtection="1">
      <alignment horizontal="left"/>
      <protection locked="0" hidden="1"/>
    </xf>
    <xf numFmtId="0" fontId="66" fillId="0" borderId="56" xfId="0" applyFont="1" applyBorder="1" applyAlignment="1">
      <alignment horizontal="right" vertical="center"/>
    </xf>
    <xf numFmtId="0" fontId="66" fillId="0" borderId="57" xfId="0" applyFont="1" applyBorder="1" applyAlignment="1">
      <alignment horizontal="right" vertical="center"/>
    </xf>
    <xf numFmtId="0" fontId="13" fillId="4" borderId="67" xfId="0" applyFont="1" applyFill="1" applyBorder="1" applyAlignment="1">
      <alignment horizontal="right" vertical="center"/>
    </xf>
    <xf numFmtId="0" fontId="13" fillId="4" borderId="68" xfId="0" applyFont="1" applyFill="1" applyBorder="1" applyAlignment="1">
      <alignment horizontal="right" vertical="center"/>
    </xf>
    <xf numFmtId="0" fontId="14" fillId="4" borderId="69" xfId="0" applyFont="1" applyFill="1" applyBorder="1" applyAlignment="1">
      <alignment horizontal="right" vertical="center"/>
    </xf>
    <xf numFmtId="0" fontId="14" fillId="4" borderId="70" xfId="0" applyFont="1" applyFill="1" applyBorder="1" applyAlignment="1">
      <alignment horizontal="right" vertical="center"/>
    </xf>
    <xf numFmtId="0" fontId="14" fillId="4" borderId="2" xfId="0" applyFont="1" applyFill="1" applyBorder="1" applyAlignment="1">
      <alignment horizontal="right" vertical="center"/>
    </xf>
    <xf numFmtId="0" fontId="14" fillId="4" borderId="3" xfId="0" applyFont="1" applyFill="1" applyBorder="1" applyAlignment="1">
      <alignment horizontal="right" vertical="center"/>
    </xf>
    <xf numFmtId="0" fontId="14" fillId="4" borderId="18" xfId="0" applyFont="1" applyFill="1" applyBorder="1" applyAlignment="1">
      <alignment horizontal="right" vertical="center"/>
    </xf>
    <xf numFmtId="0" fontId="14" fillId="4" borderId="17" xfId="0" applyFont="1" applyFill="1" applyBorder="1" applyAlignment="1">
      <alignment horizontal="right" vertical="center"/>
    </xf>
    <xf numFmtId="0" fontId="0" fillId="0" borderId="2" xfId="0" applyBorder="1" applyAlignment="1">
      <alignment horizontal="right" vertical="center"/>
    </xf>
    <xf numFmtId="0" fontId="0" fillId="0" borderId="3" xfId="0" applyBorder="1" applyAlignment="1">
      <alignment horizontal="right"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4" fillId="0" borderId="7" xfId="0" applyFont="1" applyBorder="1" applyAlignment="1">
      <alignment horizontal="left" vertical="center"/>
    </xf>
    <xf numFmtId="0" fontId="4" fillId="0" borderId="7" xfId="0" applyFont="1" applyBorder="1" applyAlignment="1">
      <alignment horizontal="left" vertical="center" wrapText="1"/>
    </xf>
    <xf numFmtId="0" fontId="4" fillId="0" borderId="3" xfId="0" applyFont="1" applyBorder="1" applyAlignment="1">
      <alignment horizontal="left" vertical="center" wrapText="1"/>
    </xf>
    <xf numFmtId="0" fontId="0" fillId="0" borderId="0" xfId="0" applyBorder="1" applyAlignment="1">
      <alignment horizontal="left" vertical="center"/>
    </xf>
    <xf numFmtId="0" fontId="0" fillId="0" borderId="0" xfId="0" applyBorder="1" applyAlignment="1">
      <alignment horizontal="righ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right" vertical="center"/>
    </xf>
    <xf numFmtId="0" fontId="4" fillId="0" borderId="11" xfId="0" applyFont="1" applyBorder="1" applyAlignment="1">
      <alignment horizontal="right" vertical="center"/>
    </xf>
    <xf numFmtId="0" fontId="4" fillId="0" borderId="6" xfId="0" applyFont="1" applyBorder="1" applyAlignment="1">
      <alignment horizontal="right" vertical="center"/>
    </xf>
    <xf numFmtId="0" fontId="0" fillId="0" borderId="0" xfId="0" applyBorder="1" applyAlignment="1" applyProtection="1">
      <alignment horizontal="left" vertical="center"/>
      <protection locked="0"/>
    </xf>
    <xf numFmtId="0" fontId="5" fillId="0" borderId="0" xfId="0" applyFont="1" applyBorder="1" applyAlignment="1" applyProtection="1">
      <alignment horizontal="left" vertical="center"/>
      <protection locked="0"/>
    </xf>
    <xf numFmtId="0" fontId="138" fillId="0" borderId="0" xfId="0" applyFont="1" applyBorder="1" applyAlignment="1" applyProtection="1">
      <alignment horizontal="center" vertical="center"/>
      <protection locked="0" hidden="1"/>
    </xf>
    <xf numFmtId="0" fontId="85" fillId="0" borderId="0" xfId="0" applyFont="1" applyBorder="1" applyAlignment="1" applyProtection="1">
      <alignment horizontal="left" vertical="center"/>
      <protection locked="0" hidden="1"/>
    </xf>
    <xf numFmtId="0" fontId="3" fillId="0" borderId="0" xfId="0" applyFont="1" applyBorder="1" applyAlignment="1" applyProtection="1">
      <alignment horizontal="left" vertical="center"/>
      <protection locked="0" hidden="1"/>
    </xf>
    <xf numFmtId="0" fontId="1" fillId="0" borderId="0" xfId="0" applyFont="1" applyAlignment="1" applyProtection="1">
      <alignment horizontal="center" vertical="center"/>
      <protection locked="0" hidden="1"/>
    </xf>
  </cellXfs>
  <cellStyles count="5">
    <cellStyle name="Check Cell" xfId="1" builtinId="23"/>
    <cellStyle name="Normal" xfId="0" builtinId="0"/>
    <cellStyle name="Note" xfId="2" builtinId="10"/>
    <cellStyle name="Style 1" xfId="3"/>
    <cellStyle name="Style 2" xfId="4"/>
  </cellStyles>
  <dxfs count="25">
    <dxf>
      <font>
        <condense val="0"/>
        <extend val="0"/>
        <color rgb="FF9C0006"/>
      </font>
      <fill>
        <patternFill>
          <bgColor rgb="FFFFC7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rgb="FF7030A0"/>
        </patternFill>
      </fill>
    </dxf>
    <dxf>
      <fill>
        <patternFill>
          <bgColor theme="5" tint="-0.24994659260841701"/>
        </patternFill>
      </fill>
    </dxf>
    <dxf>
      <font>
        <condense val="0"/>
        <extend val="0"/>
        <color rgb="FF9C0006"/>
      </font>
      <fill>
        <patternFill>
          <bgColor rgb="FFFFC7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rgb="FF7030A0"/>
        </patternFill>
      </fill>
    </dxf>
    <dxf>
      <fill>
        <patternFill>
          <bgColor theme="5" tint="-0.24994659260841701"/>
        </patternFill>
      </fill>
    </dxf>
    <dxf>
      <fill>
        <patternFill>
          <bgColor rgb="FF00B0F0"/>
        </patternFill>
      </fill>
    </dxf>
    <dxf>
      <fill>
        <patternFill>
          <bgColor theme="5" tint="-0.24994659260841701"/>
        </patternFill>
      </fill>
    </dxf>
    <dxf>
      <fill>
        <patternFill>
          <bgColor theme="4" tint="-0.499984740745262"/>
        </patternFill>
      </fill>
    </dxf>
    <dxf>
      <fill>
        <patternFill>
          <bgColor theme="5" tint="-0.24994659260841701"/>
        </patternFill>
      </fill>
    </dxf>
    <dxf>
      <fill>
        <patternFill>
          <bgColor rgb="FF7030A0"/>
        </patternFill>
      </fill>
    </dxf>
    <dxf>
      <fill>
        <patternFill>
          <bgColor theme="5" tint="-0.24994659260841701"/>
        </patternFill>
      </fill>
    </dxf>
    <dxf>
      <fill>
        <patternFill>
          <bgColor theme="9" tint="-0.499984740745262"/>
        </patternFill>
      </fill>
    </dxf>
    <dxf>
      <font>
        <condense val="0"/>
        <extend val="0"/>
        <color rgb="FF9C0006"/>
      </font>
      <fill>
        <patternFill>
          <bgColor rgb="FFFFC7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rgb="FF7030A0"/>
        </patternFill>
      </fill>
    </dxf>
    <dxf>
      <fill>
        <patternFill>
          <bgColor theme="5" tint="-0.24994659260841701"/>
        </patternFill>
      </fill>
    </dxf>
  </dxfs>
  <tableStyles count="0" defaultTableStyle="TableStyleMedium9" defaultPivotStyle="PivotStyleLight16"/>
  <colors>
    <mruColors>
      <color rgb="FF948B5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Dept-IT-2010\KGP%20ITR1_2009_10_R1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GENERAL"/>
      <sheetName val="GENERAL2"/>
      <sheetName val="TDS"/>
      <sheetName val="Instructions"/>
      <sheetName val="Pre-XML Check"/>
    </sheetNames>
    <sheetDataSet>
      <sheetData sheetId="0">
        <row r="1">
          <cell r="BH1" t="str">
            <v>01-ANDAMAN AND NICOBAR ISLANDS</v>
          </cell>
        </row>
        <row r="2">
          <cell r="BH2" t="str">
            <v>02-ANDHRA PRADESH</v>
          </cell>
        </row>
        <row r="3">
          <cell r="BH3" t="str">
            <v>03-ARUNACHAL PRADESH</v>
          </cell>
        </row>
        <row r="4">
          <cell r="BH4" t="str">
            <v>04-ASSAM</v>
          </cell>
        </row>
        <row r="5">
          <cell r="BH5" t="str">
            <v>05-BIHAR</v>
          </cell>
        </row>
        <row r="6">
          <cell r="BH6" t="str">
            <v>06-CHANDIGARH</v>
          </cell>
        </row>
        <row r="7">
          <cell r="BH7" t="str">
            <v>07-DADRA AND NAGAR HAVELI</v>
          </cell>
        </row>
        <row r="8">
          <cell r="BH8" t="str">
            <v>08-DAMAN AND DIU</v>
          </cell>
        </row>
        <row r="9">
          <cell r="BH9" t="str">
            <v>09-DELHI</v>
          </cell>
        </row>
        <row r="10">
          <cell r="BH10" t="str">
            <v>10-GOA</v>
          </cell>
        </row>
        <row r="11">
          <cell r="BH11" t="str">
            <v>11-GUJARAT</v>
          </cell>
        </row>
        <row r="12">
          <cell r="BH12" t="str">
            <v>12-HARYANA</v>
          </cell>
        </row>
        <row r="13">
          <cell r="BH13" t="str">
            <v>13-HIMACHAL PRADESH</v>
          </cell>
        </row>
        <row r="14">
          <cell r="BH14" t="str">
            <v>14-JAMMU AND KASHMIR</v>
          </cell>
        </row>
        <row r="15">
          <cell r="BH15" t="str">
            <v>15-KARNATAKA</v>
          </cell>
        </row>
        <row r="16">
          <cell r="BH16" t="str">
            <v>16-KERALA</v>
          </cell>
        </row>
        <row r="17">
          <cell r="BH17" t="str">
            <v>17-LAKHSWADEEP</v>
          </cell>
        </row>
        <row r="18">
          <cell r="BH18" t="str">
            <v>18-MADHYA PRADESH</v>
          </cell>
        </row>
        <row r="19">
          <cell r="BH19" t="str">
            <v>19-MAHARASHTRA</v>
          </cell>
        </row>
        <row r="20">
          <cell r="BH20" t="str">
            <v>20-MANIPUR</v>
          </cell>
        </row>
        <row r="21">
          <cell r="BH21" t="str">
            <v>21-MEGHALAYA</v>
          </cell>
        </row>
        <row r="22">
          <cell r="BH22" t="str">
            <v>22-MIZORAM</v>
          </cell>
        </row>
        <row r="23">
          <cell r="BH23" t="str">
            <v>23-NAGALAND</v>
          </cell>
        </row>
        <row r="24">
          <cell r="BH24" t="str">
            <v>24-ORISSA</v>
          </cell>
        </row>
        <row r="25">
          <cell r="BH25" t="str">
            <v>25-PONDICHERRY</v>
          </cell>
        </row>
        <row r="26">
          <cell r="BH26" t="str">
            <v>26-PUNJAB</v>
          </cell>
        </row>
        <row r="27">
          <cell r="BH27" t="str">
            <v>27-RAJASTHAN</v>
          </cell>
        </row>
        <row r="28">
          <cell r="BH28" t="str">
            <v>28-SIKKIM</v>
          </cell>
        </row>
        <row r="29">
          <cell r="BH29" t="str">
            <v>29-TAMILNADU</v>
          </cell>
        </row>
        <row r="30">
          <cell r="BH30" t="str">
            <v>30-TRIPURA</v>
          </cell>
        </row>
        <row r="31">
          <cell r="BH31" t="str">
            <v>31-UTTAR PRADESH</v>
          </cell>
        </row>
        <row r="32">
          <cell r="BH32" t="str">
            <v>32-WEST BENGAL</v>
          </cell>
        </row>
        <row r="33">
          <cell r="BH33" t="str">
            <v>33-CHHATISHGARH</v>
          </cell>
        </row>
        <row r="34">
          <cell r="BH34" t="str">
            <v>34-UTTARANCHAL</v>
          </cell>
        </row>
        <row r="35">
          <cell r="BH35" t="str">
            <v>35-JHARKHAND</v>
          </cell>
        </row>
        <row r="36">
          <cell r="BH36" t="str">
            <v>99-FOREIGN</v>
          </cell>
        </row>
      </sheetData>
      <sheetData sheetId="1">
        <row r="42">
          <cell r="G42" t="str">
            <v>Yes</v>
          </cell>
          <cell r="H42" t="str">
            <v>Savings</v>
          </cell>
        </row>
        <row r="43">
          <cell r="G43" t="str">
            <v>No</v>
          </cell>
          <cell r="H43" t="str">
            <v>Current</v>
          </cell>
        </row>
      </sheetData>
      <sheetData sheetId="2">
        <row r="32">
          <cell r="E32" t="str">
            <v>01-ANDAMAN AND NICOBAR ISLANDS</v>
          </cell>
        </row>
        <row r="33">
          <cell r="E33" t="str">
            <v>02-ANDHRA PRADESH</v>
          </cell>
        </row>
        <row r="34">
          <cell r="E34" t="str">
            <v>03-ARUNACHAL PRADESH</v>
          </cell>
        </row>
        <row r="35">
          <cell r="E35" t="str">
            <v>04-ASSAM</v>
          </cell>
        </row>
        <row r="36">
          <cell r="E36" t="str">
            <v>05-BIHAR</v>
          </cell>
        </row>
        <row r="37">
          <cell r="E37" t="str">
            <v>06-CHANDIGARH</v>
          </cell>
        </row>
        <row r="38">
          <cell r="E38" t="str">
            <v>07-DADRA AND NAGAR HAVELI</v>
          </cell>
        </row>
        <row r="39">
          <cell r="E39" t="str">
            <v>08-DAMAN AND DIU</v>
          </cell>
        </row>
        <row r="40">
          <cell r="E40" t="str">
            <v>09-DELHI</v>
          </cell>
        </row>
        <row r="41">
          <cell r="E41" t="str">
            <v>10-GOA</v>
          </cell>
        </row>
        <row r="42">
          <cell r="E42" t="str">
            <v>11-GUJARAT</v>
          </cell>
        </row>
        <row r="43">
          <cell r="E43" t="str">
            <v>12-HARYANA</v>
          </cell>
        </row>
        <row r="44">
          <cell r="E44" t="str">
            <v>13-HIMACHAL PRADESH</v>
          </cell>
        </row>
        <row r="45">
          <cell r="E45" t="str">
            <v>14-JAMMU AND KASHMIR</v>
          </cell>
        </row>
        <row r="46">
          <cell r="E46" t="str">
            <v>15-KARNATAKA</v>
          </cell>
        </row>
        <row r="47">
          <cell r="E47" t="str">
            <v>16-KERALA</v>
          </cell>
        </row>
        <row r="48">
          <cell r="E48" t="str">
            <v>17-LAKHSWADEEP</v>
          </cell>
        </row>
        <row r="49">
          <cell r="E49" t="str">
            <v>18-MADHYA PRADESH</v>
          </cell>
        </row>
        <row r="50">
          <cell r="E50" t="str">
            <v>19-MAHARASHTRA</v>
          </cell>
        </row>
        <row r="51">
          <cell r="E51" t="str">
            <v>20-MANIPUR</v>
          </cell>
        </row>
        <row r="52">
          <cell r="E52" t="str">
            <v>21-MEGHALAYA</v>
          </cell>
        </row>
        <row r="53">
          <cell r="E53" t="str">
            <v>22-MIZORAM</v>
          </cell>
        </row>
        <row r="54">
          <cell r="E54" t="str">
            <v>23-NAGALAND</v>
          </cell>
        </row>
        <row r="55">
          <cell r="E55" t="str">
            <v>24-ORISSA</v>
          </cell>
        </row>
        <row r="56">
          <cell r="E56" t="str">
            <v>25-PONDICHERRY</v>
          </cell>
        </row>
        <row r="57">
          <cell r="E57" t="str">
            <v>26-PUNJAB</v>
          </cell>
        </row>
        <row r="58">
          <cell r="E58" t="str">
            <v>27-RAJASTHAN</v>
          </cell>
        </row>
        <row r="59">
          <cell r="E59" t="str">
            <v>28-SIKKIM</v>
          </cell>
        </row>
        <row r="60">
          <cell r="E60" t="str">
            <v>29-TAMILNADU</v>
          </cell>
        </row>
        <row r="61">
          <cell r="E61" t="str">
            <v>30-TRIPURA</v>
          </cell>
        </row>
        <row r="62">
          <cell r="E62" t="str">
            <v>31-UTTAR PRADESH</v>
          </cell>
        </row>
        <row r="63">
          <cell r="E63" t="str">
            <v>32-WEST BENGAL</v>
          </cell>
        </row>
        <row r="64">
          <cell r="E64" t="str">
            <v>33-CHHATISHGARH</v>
          </cell>
        </row>
        <row r="65">
          <cell r="E65" t="str">
            <v>34-UTTARANCHAL</v>
          </cell>
        </row>
        <row r="66">
          <cell r="E66" t="str">
            <v>35-JHARKHAND</v>
          </cell>
        </row>
        <row r="67">
          <cell r="E67" t="str">
            <v>99-FOREIGN</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3"/>
  <dimension ref="A1:CF115"/>
  <sheetViews>
    <sheetView tabSelected="1" workbookViewId="0">
      <selection activeCell="K2" sqref="K2:L2"/>
    </sheetView>
  </sheetViews>
  <sheetFormatPr defaultRowHeight="12.75"/>
  <cols>
    <col min="1" max="1" width="4.7109375" style="19" customWidth="1"/>
    <col min="2" max="4" width="4.7109375" customWidth="1"/>
    <col min="5" max="5" width="5.85546875" customWidth="1"/>
    <col min="6" max="8" width="4.7109375" customWidth="1"/>
    <col min="9" max="9" width="5.7109375" customWidth="1"/>
    <col min="10" max="10" width="5.140625" customWidth="1"/>
    <col min="11" max="11" width="7.5703125" customWidth="1"/>
    <col min="12" max="12" width="7.140625" customWidth="1"/>
    <col min="13" max="13" width="7.7109375" customWidth="1"/>
    <col min="14" max="14" width="6.42578125" customWidth="1"/>
    <col min="15" max="15" width="7.7109375" customWidth="1"/>
    <col min="16" max="16" width="7.85546875" customWidth="1"/>
    <col min="17" max="17" width="8.5703125" customWidth="1"/>
    <col min="18" max="18" width="7" customWidth="1"/>
    <col min="19" max="19" width="7.85546875" customWidth="1"/>
    <col min="20" max="20" width="8.28515625" customWidth="1"/>
    <col min="21" max="21" width="7.7109375" customWidth="1"/>
    <col min="22" max="22" width="7" customWidth="1"/>
    <col min="23" max="35" width="4.7109375" customWidth="1"/>
    <col min="66" max="66" width="80.42578125" customWidth="1"/>
    <col min="84" max="84" width="45.7109375" customWidth="1"/>
  </cols>
  <sheetData>
    <row r="1" spans="1:23" ht="28.5" customHeight="1">
      <c r="A1" s="393" t="s">
        <v>175</v>
      </c>
      <c r="B1" s="394"/>
      <c r="C1" s="394"/>
      <c r="D1" s="394"/>
      <c r="E1" s="394"/>
      <c r="F1" s="394"/>
      <c r="G1" s="394"/>
      <c r="H1" s="394"/>
      <c r="I1" s="394"/>
      <c r="J1" s="394"/>
      <c r="K1" s="394"/>
      <c r="L1" s="394"/>
      <c r="M1" s="394"/>
      <c r="N1" s="394"/>
      <c r="O1" s="394"/>
      <c r="P1" s="394"/>
      <c r="Q1" s="394"/>
      <c r="R1" s="394"/>
      <c r="S1" s="394"/>
      <c r="T1" s="394"/>
      <c r="U1" s="394"/>
      <c r="V1" s="394"/>
    </row>
    <row r="2" spans="1:23" ht="24.75" customHeight="1">
      <c r="A2" s="82"/>
      <c r="B2" s="397"/>
      <c r="C2" s="397"/>
      <c r="D2" s="397"/>
      <c r="E2" s="397"/>
      <c r="F2" s="397"/>
      <c r="G2" s="398"/>
      <c r="H2" s="399" t="s">
        <v>34</v>
      </c>
      <c r="I2" s="399"/>
      <c r="J2" s="399"/>
      <c r="K2" s="400" t="s">
        <v>188</v>
      </c>
      <c r="L2" s="400"/>
      <c r="M2" s="401" t="s">
        <v>253</v>
      </c>
      <c r="N2" s="401"/>
      <c r="O2" s="401"/>
      <c r="P2" s="401"/>
      <c r="Q2" s="401"/>
      <c r="R2" s="401"/>
      <c r="S2" s="401"/>
      <c r="T2" s="401"/>
      <c r="U2" s="401"/>
      <c r="V2" s="401"/>
      <c r="W2" s="38"/>
    </row>
    <row r="3" spans="1:23" ht="22.5" customHeight="1">
      <c r="A3" s="87"/>
      <c r="B3" s="402" t="s">
        <v>55</v>
      </c>
      <c r="C3" s="402"/>
      <c r="D3" s="402"/>
      <c r="E3" s="402"/>
      <c r="F3" s="402"/>
      <c r="G3" s="402"/>
      <c r="H3" s="402"/>
      <c r="I3" s="402"/>
      <c r="J3" s="403"/>
      <c r="K3" s="411" t="s">
        <v>221</v>
      </c>
      <c r="L3" s="412"/>
      <c r="M3" s="412"/>
      <c r="N3" s="412"/>
      <c r="O3" s="412"/>
      <c r="P3" s="412"/>
      <c r="Q3" s="412"/>
      <c r="R3" s="412"/>
      <c r="S3" s="412"/>
      <c r="T3" s="412"/>
      <c r="U3" s="412"/>
      <c r="V3" s="412"/>
      <c r="W3" s="161"/>
    </row>
    <row r="4" spans="1:23" ht="15.75">
      <c r="A4" s="88" t="s">
        <v>36</v>
      </c>
      <c r="B4" s="424" t="s">
        <v>28</v>
      </c>
      <c r="C4" s="424"/>
      <c r="D4" s="424"/>
      <c r="E4" s="424"/>
      <c r="F4" s="424"/>
      <c r="G4" s="424"/>
      <c r="H4" s="424"/>
      <c r="I4" s="424"/>
      <c r="J4" s="425"/>
      <c r="K4" s="361">
        <v>0</v>
      </c>
      <c r="L4" s="362"/>
      <c r="M4" s="362"/>
      <c r="N4" s="362"/>
      <c r="O4" s="362"/>
      <c r="P4" s="362"/>
      <c r="Q4" s="362"/>
      <c r="R4" s="362"/>
      <c r="S4" s="362"/>
      <c r="T4" s="362"/>
      <c r="U4" s="362"/>
      <c r="V4" s="362"/>
      <c r="W4" s="38"/>
    </row>
    <row r="5" spans="1:23" ht="18.75">
      <c r="A5" s="88" t="s">
        <v>37</v>
      </c>
      <c r="B5" s="426" t="s">
        <v>21</v>
      </c>
      <c r="C5" s="426"/>
      <c r="D5" s="426"/>
      <c r="E5" s="426"/>
      <c r="F5" s="426"/>
      <c r="G5" s="426"/>
      <c r="H5" s="426"/>
      <c r="I5" s="426"/>
      <c r="J5" s="427"/>
      <c r="K5" s="429">
        <v>0</v>
      </c>
      <c r="L5" s="430"/>
      <c r="M5" s="430"/>
      <c r="N5" s="430"/>
      <c r="O5" s="430"/>
      <c r="P5" s="430"/>
      <c r="Q5" s="430"/>
      <c r="R5" s="430"/>
      <c r="S5" s="430"/>
      <c r="T5" s="430"/>
      <c r="U5" s="430"/>
      <c r="V5" s="430"/>
      <c r="W5" s="38"/>
    </row>
    <row r="6" spans="1:23" ht="24.75" customHeight="1">
      <c r="A6" s="88" t="s">
        <v>35</v>
      </c>
      <c r="B6" s="424" t="s">
        <v>65</v>
      </c>
      <c r="C6" s="424"/>
      <c r="D6" s="424"/>
      <c r="E6" s="424"/>
      <c r="F6" s="424"/>
      <c r="G6" s="424"/>
      <c r="H6" s="424"/>
      <c r="I6" s="424"/>
      <c r="J6" s="425"/>
      <c r="K6" s="431">
        <v>0</v>
      </c>
      <c r="L6" s="432"/>
      <c r="M6" s="432"/>
      <c r="N6" s="432"/>
      <c r="O6" s="432"/>
      <c r="P6" s="432"/>
      <c r="Q6" s="432"/>
      <c r="R6" s="432"/>
      <c r="S6" s="432"/>
      <c r="T6" s="432"/>
      <c r="U6" s="432"/>
      <c r="V6" s="432"/>
      <c r="W6" s="38"/>
    </row>
    <row r="7" spans="1:23" ht="18.75">
      <c r="A7" s="88" t="s">
        <v>38</v>
      </c>
      <c r="B7" s="138" t="s">
        <v>254</v>
      </c>
      <c r="C7" s="139"/>
      <c r="D7" s="139"/>
      <c r="E7" s="139"/>
      <c r="F7" s="139"/>
      <c r="G7" s="139"/>
      <c r="H7" s="139"/>
      <c r="I7" s="140"/>
      <c r="J7" s="100" t="s">
        <v>168</v>
      </c>
      <c r="K7" s="429">
        <v>0</v>
      </c>
      <c r="L7" s="430"/>
      <c r="M7" s="430"/>
      <c r="N7" s="430"/>
      <c r="O7" s="430"/>
      <c r="P7" s="430"/>
      <c r="Q7" s="430"/>
      <c r="R7" s="430"/>
      <c r="S7" s="430"/>
      <c r="T7" s="430"/>
      <c r="U7" s="430"/>
      <c r="V7" s="430"/>
      <c r="W7" s="38"/>
    </row>
    <row r="8" spans="1:23" ht="18" customHeight="1">
      <c r="A8" s="155" t="s">
        <v>39</v>
      </c>
      <c r="B8" s="372" t="s">
        <v>66</v>
      </c>
      <c r="C8" s="373"/>
      <c r="D8" s="373"/>
      <c r="E8" s="373"/>
      <c r="F8" s="373"/>
      <c r="G8" s="373"/>
      <c r="H8" s="373"/>
      <c r="I8" s="373"/>
      <c r="J8" s="156" t="s">
        <v>168</v>
      </c>
      <c r="K8" s="420">
        <v>0</v>
      </c>
      <c r="L8" s="421"/>
      <c r="M8" s="421"/>
      <c r="N8" s="421"/>
      <c r="O8" s="421"/>
      <c r="P8" s="421"/>
      <c r="Q8" s="421"/>
      <c r="R8" s="421"/>
      <c r="S8" s="421"/>
      <c r="T8" s="421"/>
      <c r="U8" s="421"/>
      <c r="V8" s="422"/>
      <c r="W8" s="38"/>
    </row>
    <row r="9" spans="1:23" ht="18.75">
      <c r="A9" s="88" t="s">
        <v>40</v>
      </c>
      <c r="B9" s="99" t="s">
        <v>8</v>
      </c>
      <c r="C9" s="141"/>
      <c r="D9" s="141"/>
      <c r="E9" s="141"/>
      <c r="F9" s="141"/>
      <c r="G9" s="141"/>
      <c r="H9" s="141"/>
      <c r="I9" s="142"/>
      <c r="J9" s="100" t="s">
        <v>168</v>
      </c>
      <c r="K9" s="435">
        <v>0</v>
      </c>
      <c r="L9" s="435"/>
      <c r="M9" s="435"/>
      <c r="N9" s="435"/>
      <c r="O9" s="435"/>
      <c r="P9" s="435"/>
      <c r="Q9" s="435"/>
      <c r="R9" s="435"/>
      <c r="S9" s="435"/>
      <c r="T9" s="428" t="s">
        <v>184</v>
      </c>
      <c r="U9" s="428"/>
      <c r="V9" s="428"/>
      <c r="W9" s="38"/>
    </row>
    <row r="10" spans="1:23" ht="29.25" customHeight="1">
      <c r="A10" s="146" t="s">
        <v>41</v>
      </c>
      <c r="B10" s="381" t="s">
        <v>67</v>
      </c>
      <c r="C10" s="382"/>
      <c r="D10" s="382"/>
      <c r="E10" s="382"/>
      <c r="F10" s="382"/>
      <c r="G10" s="382"/>
      <c r="H10" s="382"/>
      <c r="I10" s="383"/>
      <c r="J10" s="100" t="s">
        <v>168</v>
      </c>
      <c r="K10" s="384">
        <v>0</v>
      </c>
      <c r="L10" s="384"/>
      <c r="M10" s="385" t="s">
        <v>231</v>
      </c>
      <c r="N10" s="386"/>
      <c r="O10" s="386"/>
      <c r="P10" s="386"/>
      <c r="Q10" s="387"/>
      <c r="R10" s="384">
        <v>0</v>
      </c>
      <c r="S10" s="384"/>
      <c r="T10" s="450"/>
      <c r="U10" s="450"/>
      <c r="V10" s="450"/>
      <c r="W10" s="38"/>
    </row>
    <row r="11" spans="1:23" ht="36" customHeight="1">
      <c r="A11" s="88" t="s">
        <v>42</v>
      </c>
      <c r="B11" s="145" t="s">
        <v>29</v>
      </c>
      <c r="C11" s="143"/>
      <c r="D11" s="143"/>
      <c r="E11" s="143"/>
      <c r="F11" s="143"/>
      <c r="G11" s="143"/>
      <c r="H11" s="143"/>
      <c r="I11" s="143"/>
      <c r="J11" s="144"/>
      <c r="K11" s="369">
        <v>0</v>
      </c>
      <c r="L11" s="370"/>
      <c r="M11" s="446" t="s">
        <v>169</v>
      </c>
      <c r="N11" s="446"/>
      <c r="O11" s="388" t="s">
        <v>230</v>
      </c>
      <c r="P11" s="388"/>
      <c r="Q11" s="388"/>
      <c r="R11" s="369">
        <v>0</v>
      </c>
      <c r="S11" s="370"/>
      <c r="T11" s="423"/>
      <c r="U11" s="423"/>
      <c r="V11" s="423"/>
      <c r="W11" s="38"/>
    </row>
    <row r="12" spans="1:23" ht="23.25" customHeight="1">
      <c r="A12" s="88" t="s">
        <v>43</v>
      </c>
      <c r="B12" s="414" t="s">
        <v>68</v>
      </c>
      <c r="C12" s="415"/>
      <c r="D12" s="415"/>
      <c r="E12" s="415"/>
      <c r="F12" s="415"/>
      <c r="G12" s="415"/>
      <c r="H12" s="415"/>
      <c r="I12" s="416"/>
      <c r="J12" s="100" t="s">
        <v>168</v>
      </c>
      <c r="K12" s="404">
        <v>0</v>
      </c>
      <c r="L12" s="405"/>
      <c r="M12" s="405"/>
      <c r="N12" s="405"/>
      <c r="O12" s="405"/>
      <c r="P12" s="405"/>
      <c r="Q12" s="405"/>
      <c r="R12" s="405"/>
      <c r="S12" s="406"/>
      <c r="T12" s="413"/>
      <c r="U12" s="413"/>
      <c r="V12" s="413"/>
      <c r="W12" s="38"/>
    </row>
    <row r="13" spans="1:23" ht="25.5" customHeight="1" thickBot="1">
      <c r="A13" s="88" t="s">
        <v>44</v>
      </c>
      <c r="B13" s="417" t="s">
        <v>69</v>
      </c>
      <c r="C13" s="418"/>
      <c r="D13" s="418"/>
      <c r="E13" s="418"/>
      <c r="F13" s="418"/>
      <c r="G13" s="418"/>
      <c r="H13" s="418"/>
      <c r="I13" s="419"/>
      <c r="J13" s="109" t="s">
        <v>168</v>
      </c>
      <c r="K13" s="410">
        <v>0</v>
      </c>
      <c r="L13" s="410"/>
      <c r="M13" s="410"/>
      <c r="N13" s="410"/>
      <c r="O13" s="410"/>
      <c r="P13" s="410"/>
      <c r="Q13" s="410"/>
      <c r="R13" s="410"/>
      <c r="S13" s="410"/>
      <c r="T13" s="437"/>
      <c r="U13" s="437"/>
      <c r="V13" s="437"/>
      <c r="W13" s="38"/>
    </row>
    <row r="14" spans="1:23" ht="21.75" customHeight="1" thickBot="1">
      <c r="A14" s="88" t="s">
        <v>45</v>
      </c>
      <c r="B14" s="407" t="s">
        <v>19</v>
      </c>
      <c r="C14" s="408"/>
      <c r="D14" s="408"/>
      <c r="E14" s="408"/>
      <c r="F14" s="408"/>
      <c r="G14" s="408"/>
      <c r="H14" s="408"/>
      <c r="I14" s="409"/>
      <c r="J14" s="111" t="s">
        <v>168</v>
      </c>
      <c r="K14" s="438">
        <v>0</v>
      </c>
      <c r="L14" s="438"/>
      <c r="M14" s="438"/>
      <c r="N14" s="438"/>
      <c r="O14" s="438"/>
      <c r="P14" s="438"/>
      <c r="Q14" s="438"/>
      <c r="R14" s="438"/>
      <c r="S14" s="438"/>
      <c r="T14" s="395"/>
      <c r="U14" s="395"/>
      <c r="V14" s="396"/>
      <c r="W14" s="38"/>
    </row>
    <row r="15" spans="1:23" ht="21.75" customHeight="1" thickBot="1">
      <c r="A15" s="359" t="s">
        <v>46</v>
      </c>
      <c r="B15" s="389" t="s">
        <v>250</v>
      </c>
      <c r="C15" s="390"/>
      <c r="D15" s="390"/>
      <c r="E15" s="390"/>
      <c r="F15" s="390"/>
      <c r="G15" s="390"/>
      <c r="H15" s="390"/>
      <c r="I15" s="390"/>
      <c r="J15" s="110"/>
      <c r="K15" s="115">
        <v>45717</v>
      </c>
      <c r="L15" s="115">
        <v>45748</v>
      </c>
      <c r="M15" s="115">
        <v>45778</v>
      </c>
      <c r="N15" s="115">
        <v>45809</v>
      </c>
      <c r="O15" s="115">
        <v>45839</v>
      </c>
      <c r="P15" s="115">
        <v>45870</v>
      </c>
      <c r="Q15" s="115">
        <v>45901</v>
      </c>
      <c r="R15" s="115">
        <v>45931</v>
      </c>
      <c r="S15" s="115">
        <v>45962</v>
      </c>
      <c r="T15" s="115">
        <v>45992</v>
      </c>
      <c r="U15" s="115">
        <v>46023</v>
      </c>
      <c r="V15" s="115">
        <v>46054</v>
      </c>
      <c r="W15" s="38"/>
    </row>
    <row r="16" spans="1:23" ht="33" customHeight="1" thickBot="1">
      <c r="A16" s="360"/>
      <c r="B16" s="391"/>
      <c r="C16" s="392"/>
      <c r="D16" s="392"/>
      <c r="E16" s="392"/>
      <c r="F16" s="392"/>
      <c r="G16" s="392"/>
      <c r="H16" s="392"/>
      <c r="I16" s="392"/>
      <c r="J16" s="108"/>
      <c r="K16" s="113">
        <v>0</v>
      </c>
      <c r="L16" s="113">
        <v>0</v>
      </c>
      <c r="M16" s="113">
        <f t="shared" ref="M16:V16" si="0">SUM(L16*1)</f>
        <v>0</v>
      </c>
      <c r="N16" s="113">
        <f t="shared" si="0"/>
        <v>0</v>
      </c>
      <c r="O16" s="113">
        <f t="shared" si="0"/>
        <v>0</v>
      </c>
      <c r="P16" s="113">
        <f t="shared" si="0"/>
        <v>0</v>
      </c>
      <c r="Q16" s="113">
        <f t="shared" si="0"/>
        <v>0</v>
      </c>
      <c r="R16" s="113">
        <v>0</v>
      </c>
      <c r="S16" s="113">
        <f t="shared" si="0"/>
        <v>0</v>
      </c>
      <c r="T16" s="113">
        <f t="shared" si="0"/>
        <v>0</v>
      </c>
      <c r="U16" s="113">
        <v>0</v>
      </c>
      <c r="V16" s="113">
        <f t="shared" si="0"/>
        <v>0</v>
      </c>
      <c r="W16" s="38"/>
    </row>
    <row r="17" spans="1:23" ht="38.25" customHeight="1">
      <c r="A17" s="359" t="s">
        <v>47</v>
      </c>
      <c r="B17" s="372" t="s">
        <v>219</v>
      </c>
      <c r="C17" s="373"/>
      <c r="D17" s="373"/>
      <c r="E17" s="373"/>
      <c r="F17" s="373"/>
      <c r="G17" s="373"/>
      <c r="H17" s="373"/>
      <c r="I17" s="373"/>
      <c r="J17" s="100"/>
      <c r="K17" s="157" t="s">
        <v>185</v>
      </c>
      <c r="L17" s="157" t="s">
        <v>186</v>
      </c>
      <c r="M17" s="157" t="s">
        <v>30</v>
      </c>
      <c r="N17" s="157" t="s">
        <v>7</v>
      </c>
      <c r="O17" s="157" t="s">
        <v>8</v>
      </c>
      <c r="P17" s="158" t="s">
        <v>187</v>
      </c>
      <c r="Q17" s="157"/>
      <c r="R17" s="157"/>
      <c r="S17" s="159"/>
      <c r="T17" s="160"/>
      <c r="U17" s="160"/>
      <c r="V17" s="160"/>
      <c r="W17" s="38"/>
    </row>
    <row r="18" spans="1:23" ht="33" customHeight="1">
      <c r="A18" s="360"/>
      <c r="B18" s="378"/>
      <c r="C18" s="379"/>
      <c r="D18" s="379"/>
      <c r="E18" s="379"/>
      <c r="F18" s="379"/>
      <c r="G18" s="379"/>
      <c r="H18" s="379"/>
      <c r="I18" s="379"/>
      <c r="J18" s="100"/>
      <c r="K18" s="152">
        <v>0</v>
      </c>
      <c r="L18" s="152">
        <v>0</v>
      </c>
      <c r="M18" s="152">
        <v>0</v>
      </c>
      <c r="N18" s="152">
        <v>0</v>
      </c>
      <c r="O18" s="152">
        <v>0</v>
      </c>
      <c r="P18" s="153">
        <v>0</v>
      </c>
      <c r="Q18" s="154">
        <v>0</v>
      </c>
      <c r="R18" s="148"/>
      <c r="S18" s="149"/>
      <c r="T18" s="150"/>
      <c r="U18" s="150"/>
      <c r="V18" s="150"/>
      <c r="W18" s="38"/>
    </row>
    <row r="19" spans="1:23" ht="29.25" customHeight="1" thickBot="1">
      <c r="A19" s="137" t="s">
        <v>48</v>
      </c>
      <c r="B19" s="366" t="s">
        <v>220</v>
      </c>
      <c r="C19" s="367"/>
      <c r="D19" s="367"/>
      <c r="E19" s="367"/>
      <c r="F19" s="367"/>
      <c r="G19" s="367"/>
      <c r="H19" s="367"/>
      <c r="I19" s="368"/>
      <c r="J19" s="100" t="s">
        <v>168</v>
      </c>
      <c r="K19" s="440">
        <v>0</v>
      </c>
      <c r="L19" s="441"/>
      <c r="M19" s="441"/>
      <c r="N19" s="441"/>
      <c r="O19" s="441"/>
      <c r="P19" s="441"/>
      <c r="Q19" s="441"/>
      <c r="R19" s="441"/>
      <c r="S19" s="441"/>
      <c r="T19" s="441"/>
      <c r="U19" s="441"/>
      <c r="V19" s="442"/>
      <c r="W19" s="38"/>
    </row>
    <row r="20" spans="1:23" ht="30" customHeight="1" thickBot="1">
      <c r="A20" s="359" t="s">
        <v>49</v>
      </c>
      <c r="B20" s="372" t="s">
        <v>171</v>
      </c>
      <c r="C20" s="373"/>
      <c r="D20" s="373"/>
      <c r="E20" s="373"/>
      <c r="F20" s="373"/>
      <c r="G20" s="373"/>
      <c r="H20" s="373"/>
      <c r="I20" s="374"/>
      <c r="J20" s="100" t="s">
        <v>168</v>
      </c>
      <c r="K20" s="114">
        <v>45717</v>
      </c>
      <c r="L20" s="114">
        <v>45748</v>
      </c>
      <c r="M20" s="114">
        <v>45778</v>
      </c>
      <c r="N20" s="114">
        <v>45809</v>
      </c>
      <c r="O20" s="114">
        <v>45839</v>
      </c>
      <c r="P20" s="114">
        <v>45870</v>
      </c>
      <c r="Q20" s="114">
        <v>45901</v>
      </c>
      <c r="R20" s="114">
        <v>45931</v>
      </c>
      <c r="S20" s="114">
        <v>45962</v>
      </c>
      <c r="T20" s="114">
        <v>45992</v>
      </c>
      <c r="U20" s="114">
        <v>46023</v>
      </c>
      <c r="V20" s="114">
        <v>46054</v>
      </c>
      <c r="W20" s="38"/>
    </row>
    <row r="21" spans="1:23" ht="30" customHeight="1" thickBot="1">
      <c r="A21" s="371"/>
      <c r="B21" s="375"/>
      <c r="C21" s="376"/>
      <c r="D21" s="376"/>
      <c r="E21" s="376"/>
      <c r="F21" s="376"/>
      <c r="G21" s="376"/>
      <c r="H21" s="376"/>
      <c r="I21" s="377"/>
      <c r="J21" s="100" t="s">
        <v>282</v>
      </c>
      <c r="K21" s="112">
        <v>0</v>
      </c>
      <c r="L21" s="112">
        <f t="shared" ref="L21:O22" si="1">SUM(K21*1)</f>
        <v>0</v>
      </c>
      <c r="M21" s="112">
        <f t="shared" si="1"/>
        <v>0</v>
      </c>
      <c r="N21" s="112">
        <f t="shared" si="1"/>
        <v>0</v>
      </c>
      <c r="O21" s="112">
        <f t="shared" si="1"/>
        <v>0</v>
      </c>
      <c r="P21" s="112">
        <f t="shared" ref="P21" si="2">SUM(O21*1)</f>
        <v>0</v>
      </c>
      <c r="Q21" s="112">
        <f t="shared" ref="Q21" si="3">SUM(P21*1)</f>
        <v>0</v>
      </c>
      <c r="R21" s="112">
        <f t="shared" ref="R21" si="4">SUM(Q21*1)</f>
        <v>0</v>
      </c>
      <c r="S21" s="112">
        <f t="shared" ref="S21" si="5">SUM(R21*1)</f>
        <v>0</v>
      </c>
      <c r="T21" s="112">
        <f t="shared" ref="T21" si="6">SUM(S21*1)</f>
        <v>0</v>
      </c>
      <c r="U21" s="112">
        <f t="shared" ref="U21" si="7">SUM(T21*1)</f>
        <v>0</v>
      </c>
      <c r="V21" s="112">
        <v>0</v>
      </c>
      <c r="W21" s="38"/>
    </row>
    <row r="22" spans="1:23" ht="30" customHeight="1" thickBot="1">
      <c r="A22" s="360"/>
      <c r="B22" s="378"/>
      <c r="C22" s="379"/>
      <c r="D22" s="379"/>
      <c r="E22" s="379"/>
      <c r="F22" s="379"/>
      <c r="G22" s="379"/>
      <c r="H22" s="379"/>
      <c r="I22" s="380"/>
      <c r="J22" s="357" t="s">
        <v>271</v>
      </c>
      <c r="K22" s="112">
        <v>0</v>
      </c>
      <c r="L22" s="112">
        <f t="shared" si="1"/>
        <v>0</v>
      </c>
      <c r="M22" s="112">
        <f t="shared" si="1"/>
        <v>0</v>
      </c>
      <c r="N22" s="112">
        <f t="shared" si="1"/>
        <v>0</v>
      </c>
      <c r="O22" s="112">
        <f t="shared" si="1"/>
        <v>0</v>
      </c>
      <c r="P22" s="112">
        <f t="shared" ref="P22:U22" si="8">SUM(O22*1)</f>
        <v>0</v>
      </c>
      <c r="Q22" s="112">
        <f t="shared" si="8"/>
        <v>0</v>
      </c>
      <c r="R22" s="112">
        <f t="shared" si="8"/>
        <v>0</v>
      </c>
      <c r="S22" s="112">
        <f t="shared" si="8"/>
        <v>0</v>
      </c>
      <c r="T22" s="112">
        <f t="shared" si="8"/>
        <v>0</v>
      </c>
      <c r="U22" s="112">
        <f t="shared" si="8"/>
        <v>0</v>
      </c>
      <c r="V22" s="112">
        <v>0</v>
      </c>
      <c r="W22" s="38"/>
    </row>
    <row r="23" spans="1:23" ht="21.75" customHeight="1" thickBot="1">
      <c r="A23" s="137" t="s">
        <v>50</v>
      </c>
      <c r="B23" s="98" t="s">
        <v>23</v>
      </c>
      <c r="C23" s="98"/>
      <c r="D23" s="98"/>
      <c r="E23" s="98"/>
      <c r="F23" s="98"/>
      <c r="G23" s="98"/>
      <c r="H23" s="98"/>
      <c r="I23" s="102"/>
      <c r="J23" s="100" t="s">
        <v>168</v>
      </c>
      <c r="K23" s="443">
        <v>0</v>
      </c>
      <c r="L23" s="444"/>
      <c r="M23" s="444"/>
      <c r="N23" s="444"/>
      <c r="O23" s="444"/>
      <c r="P23" s="444"/>
      <c r="Q23" s="444"/>
      <c r="R23" s="444"/>
      <c r="S23" s="445"/>
      <c r="T23" s="447"/>
      <c r="U23" s="448"/>
      <c r="V23" s="449"/>
      <c r="W23" s="38"/>
    </row>
    <row r="24" spans="1:23" ht="20.25" customHeight="1">
      <c r="A24" s="88" t="s">
        <v>51</v>
      </c>
      <c r="B24" s="97" t="s">
        <v>60</v>
      </c>
      <c r="C24" s="97"/>
      <c r="D24" s="97"/>
      <c r="E24" s="97"/>
      <c r="F24" s="97"/>
      <c r="G24" s="97"/>
      <c r="H24" s="97"/>
      <c r="I24" s="97"/>
      <c r="J24" s="100" t="s">
        <v>168</v>
      </c>
      <c r="K24" s="453">
        <v>0</v>
      </c>
      <c r="L24" s="453"/>
      <c r="M24" s="453"/>
      <c r="N24" s="453"/>
      <c r="O24" s="453"/>
      <c r="P24" s="453"/>
      <c r="Q24" s="453"/>
      <c r="R24" s="453"/>
      <c r="S24" s="453"/>
      <c r="T24" s="439"/>
      <c r="U24" s="413"/>
      <c r="V24" s="413"/>
      <c r="W24" s="38"/>
    </row>
    <row r="25" spans="1:23" ht="24" customHeight="1">
      <c r="A25" s="88" t="s">
        <v>52</v>
      </c>
      <c r="B25" s="364" t="s">
        <v>70</v>
      </c>
      <c r="C25" s="365"/>
      <c r="D25" s="365"/>
      <c r="E25" s="365"/>
      <c r="F25" s="365"/>
      <c r="G25" s="365"/>
      <c r="H25" s="365"/>
      <c r="I25" s="365"/>
      <c r="J25" s="100" t="s">
        <v>168</v>
      </c>
      <c r="K25" s="436">
        <v>0</v>
      </c>
      <c r="L25" s="436"/>
      <c r="M25" s="436"/>
      <c r="N25" s="436"/>
      <c r="O25" s="436"/>
      <c r="P25" s="436"/>
      <c r="Q25" s="436"/>
      <c r="R25" s="436"/>
      <c r="S25" s="436"/>
      <c r="T25" s="451"/>
      <c r="U25" s="451"/>
      <c r="V25" s="451"/>
      <c r="W25" s="38"/>
    </row>
    <row r="26" spans="1:23" ht="25.5" customHeight="1">
      <c r="A26" s="87" t="s">
        <v>53</v>
      </c>
      <c r="B26" s="96" t="s">
        <v>78</v>
      </c>
      <c r="C26" s="97"/>
      <c r="D26" s="97"/>
      <c r="E26" s="97"/>
      <c r="F26" s="97"/>
      <c r="G26" s="97"/>
      <c r="H26" s="97"/>
      <c r="I26" s="97"/>
      <c r="J26" s="100" t="s">
        <v>168</v>
      </c>
      <c r="K26" s="361">
        <v>0</v>
      </c>
      <c r="L26" s="362"/>
      <c r="M26" s="362"/>
      <c r="N26" s="362"/>
      <c r="O26" s="362"/>
      <c r="P26" s="362"/>
      <c r="Q26" s="362"/>
      <c r="R26" s="362"/>
      <c r="S26" s="363"/>
      <c r="T26" s="151"/>
      <c r="U26" s="151"/>
      <c r="V26" s="151"/>
      <c r="W26" s="38"/>
    </row>
    <row r="27" spans="1:23" ht="23.25" customHeight="1">
      <c r="A27" s="87" t="s">
        <v>54</v>
      </c>
      <c r="B27" s="95" t="s">
        <v>167</v>
      </c>
      <c r="C27" s="95"/>
      <c r="D27" s="95"/>
      <c r="E27" s="95"/>
      <c r="F27" s="95"/>
      <c r="G27" s="95"/>
      <c r="H27" s="95"/>
      <c r="I27" s="95"/>
      <c r="J27" s="95"/>
      <c r="K27" s="95"/>
      <c r="L27" s="95"/>
      <c r="M27" s="95"/>
      <c r="N27" s="1"/>
      <c r="O27" s="1"/>
      <c r="P27" s="452" t="s">
        <v>83</v>
      </c>
      <c r="Q27" s="452"/>
      <c r="R27" s="452"/>
      <c r="S27" s="452"/>
      <c r="T27" s="452"/>
      <c r="U27" s="452"/>
      <c r="V27" s="452"/>
      <c r="W27" s="38"/>
    </row>
    <row r="28" spans="1:23" ht="24" customHeight="1">
      <c r="A28" s="87" t="s">
        <v>62</v>
      </c>
      <c r="B28" s="466" t="s">
        <v>79</v>
      </c>
      <c r="C28" s="467"/>
      <c r="D28" s="467"/>
      <c r="E28" s="468"/>
      <c r="F28" s="470">
        <v>0</v>
      </c>
      <c r="G28" s="471"/>
      <c r="H28" s="471"/>
      <c r="I28" s="471"/>
      <c r="J28" s="471"/>
      <c r="K28" s="471"/>
      <c r="L28" s="471"/>
      <c r="M28" s="472"/>
      <c r="N28" s="86"/>
      <c r="P28" s="93">
        <v>1</v>
      </c>
      <c r="Q28" s="106"/>
      <c r="R28" s="458" t="s">
        <v>81</v>
      </c>
      <c r="S28" s="459"/>
      <c r="T28" s="459"/>
      <c r="U28" s="459"/>
      <c r="V28" s="459"/>
      <c r="W28" s="38"/>
    </row>
    <row r="29" spans="1:23" ht="34.5" customHeight="1">
      <c r="A29" s="147" t="s">
        <v>73</v>
      </c>
      <c r="B29" s="460" t="s">
        <v>71</v>
      </c>
      <c r="C29" s="461"/>
      <c r="D29" s="461"/>
      <c r="E29" s="462"/>
      <c r="F29" s="85">
        <v>0</v>
      </c>
      <c r="G29" s="85">
        <v>0</v>
      </c>
      <c r="H29" s="85">
        <v>0</v>
      </c>
      <c r="I29" s="85">
        <v>0</v>
      </c>
      <c r="J29" s="85">
        <v>0</v>
      </c>
      <c r="K29" s="85">
        <v>0</v>
      </c>
      <c r="L29" s="85">
        <v>0</v>
      </c>
      <c r="M29" s="83" t="s">
        <v>72</v>
      </c>
      <c r="P29" s="93">
        <v>2</v>
      </c>
      <c r="Q29" s="93"/>
      <c r="R29" s="469" t="s">
        <v>170</v>
      </c>
      <c r="S29" s="469"/>
      <c r="T29" s="469"/>
      <c r="U29" s="469"/>
      <c r="V29" s="469"/>
      <c r="W29" s="38"/>
    </row>
    <row r="30" spans="1:23" ht="30" customHeight="1">
      <c r="A30" s="147" t="s">
        <v>72</v>
      </c>
      <c r="B30" s="463" t="s">
        <v>74</v>
      </c>
      <c r="C30" s="464"/>
      <c r="D30" s="464"/>
      <c r="E30" s="465"/>
      <c r="F30" s="85">
        <v>0</v>
      </c>
      <c r="G30" s="85">
        <v>0</v>
      </c>
      <c r="H30" s="85">
        <v>0</v>
      </c>
      <c r="I30" s="85">
        <v>0</v>
      </c>
      <c r="J30" s="85">
        <v>0</v>
      </c>
      <c r="K30" s="85">
        <v>0</v>
      </c>
      <c r="L30" s="85">
        <v>0</v>
      </c>
      <c r="M30" s="85">
        <v>0</v>
      </c>
      <c r="P30" s="91">
        <v>3</v>
      </c>
      <c r="Q30" s="91"/>
      <c r="R30" s="457" t="s">
        <v>82</v>
      </c>
      <c r="S30" s="457"/>
      <c r="T30" s="457"/>
      <c r="U30" s="457"/>
      <c r="V30" s="457"/>
      <c r="W30" s="38"/>
    </row>
    <row r="31" spans="1:23" ht="39" customHeight="1">
      <c r="A31" s="147" t="s">
        <v>76</v>
      </c>
      <c r="B31" s="454" t="s">
        <v>75</v>
      </c>
      <c r="C31" s="455"/>
      <c r="D31" s="455"/>
      <c r="E31" s="456"/>
      <c r="F31" s="85">
        <v>0</v>
      </c>
      <c r="G31" s="85">
        <v>0</v>
      </c>
      <c r="H31" s="85">
        <v>0</v>
      </c>
      <c r="I31" s="101">
        <v>0</v>
      </c>
      <c r="J31" s="85">
        <v>0</v>
      </c>
      <c r="K31" s="83" t="s">
        <v>72</v>
      </c>
      <c r="L31" s="83" t="s">
        <v>72</v>
      </c>
      <c r="M31" s="83" t="s">
        <v>72</v>
      </c>
      <c r="P31" s="93">
        <v>4</v>
      </c>
      <c r="Q31" s="93"/>
      <c r="R31" s="457" t="s">
        <v>229</v>
      </c>
      <c r="S31" s="457"/>
      <c r="T31" s="457"/>
      <c r="U31" s="457"/>
      <c r="V31" s="457"/>
      <c r="W31" s="38"/>
    </row>
    <row r="32" spans="1:23" ht="39.75" customHeight="1">
      <c r="A32" s="90" t="s">
        <v>77</v>
      </c>
      <c r="B32" s="94"/>
      <c r="C32" s="94"/>
      <c r="D32" s="94"/>
      <c r="E32" s="94"/>
      <c r="F32" s="94"/>
      <c r="G32" s="94"/>
      <c r="H32" s="94"/>
      <c r="I32" s="94"/>
      <c r="J32" s="94"/>
      <c r="K32" s="94"/>
      <c r="L32" s="94"/>
      <c r="M32" s="94"/>
      <c r="P32" s="93">
        <v>5</v>
      </c>
      <c r="Q32" s="107"/>
      <c r="R32" s="433" t="s">
        <v>216</v>
      </c>
      <c r="S32" s="434"/>
      <c r="T32" s="434"/>
      <c r="U32" s="434"/>
      <c r="V32" s="434"/>
      <c r="W32" s="38"/>
    </row>
    <row r="33" spans="1:84">
      <c r="A33" s="84"/>
      <c r="B33" s="38"/>
      <c r="C33" s="38"/>
      <c r="D33" s="38"/>
      <c r="E33" s="38"/>
      <c r="F33" s="38"/>
      <c r="G33" s="38"/>
      <c r="H33" s="38"/>
      <c r="I33" s="38"/>
      <c r="J33" s="38"/>
      <c r="K33" s="38"/>
      <c r="L33" s="38"/>
      <c r="M33" s="38"/>
      <c r="N33" s="38"/>
      <c r="O33" s="38"/>
      <c r="P33" s="38"/>
      <c r="Q33" s="38"/>
      <c r="R33" s="38"/>
      <c r="S33" s="38"/>
      <c r="T33" s="38"/>
      <c r="U33" s="38"/>
      <c r="V33" s="38"/>
      <c r="W33" s="38"/>
      <c r="BN33" s="89">
        <v>0</v>
      </c>
      <c r="BO33" s="89"/>
      <c r="BP33" s="89"/>
      <c r="BQ33" s="89"/>
      <c r="BR33" s="89"/>
      <c r="BS33" s="89"/>
      <c r="BT33" s="89"/>
      <c r="BU33" s="89"/>
      <c r="BV33" s="89"/>
    </row>
    <row r="34" spans="1:84">
      <c r="BN34" s="92" t="s">
        <v>174</v>
      </c>
      <c r="BO34" s="89"/>
      <c r="BP34" s="89"/>
      <c r="BQ34" s="89"/>
      <c r="BR34" s="89"/>
      <c r="BS34" s="89"/>
      <c r="BT34" s="89"/>
      <c r="BU34" s="89"/>
      <c r="BV34" s="89"/>
    </row>
    <row r="35" spans="1:84">
      <c r="BN35" s="89" t="s">
        <v>84</v>
      </c>
      <c r="BO35" s="89"/>
      <c r="BP35" s="89"/>
      <c r="BQ35" s="89"/>
      <c r="BR35" s="89"/>
      <c r="BS35" s="89"/>
      <c r="BT35" s="89"/>
      <c r="BU35" s="89"/>
      <c r="BV35" s="89"/>
    </row>
    <row r="36" spans="1:84">
      <c r="BN36" s="92" t="s">
        <v>173</v>
      </c>
      <c r="BO36" s="89"/>
      <c r="BP36" s="89"/>
      <c r="BQ36" s="89"/>
      <c r="BR36" s="89"/>
      <c r="BS36" s="89"/>
      <c r="BT36" s="89"/>
      <c r="BU36" s="89"/>
      <c r="BV36" s="89"/>
    </row>
    <row r="37" spans="1:84">
      <c r="BN37" s="116" t="s">
        <v>85</v>
      </c>
      <c r="BO37" s="89"/>
      <c r="BP37" s="89"/>
      <c r="BQ37" s="89"/>
      <c r="BR37" s="89"/>
      <c r="BS37" s="89"/>
      <c r="BT37" s="89"/>
      <c r="BU37" s="89"/>
      <c r="BV37" s="89"/>
    </row>
    <row r="38" spans="1:84">
      <c r="BN38" s="89" t="s">
        <v>86</v>
      </c>
      <c r="BO38" s="89"/>
      <c r="BP38" s="89"/>
      <c r="BQ38" s="89"/>
      <c r="BR38" s="89"/>
      <c r="BS38" s="89"/>
      <c r="BT38" s="89"/>
      <c r="BU38" s="89"/>
      <c r="BV38" s="89"/>
    </row>
    <row r="39" spans="1:84">
      <c r="BN39" s="92" t="s">
        <v>176</v>
      </c>
      <c r="BO39" s="89"/>
      <c r="BP39" s="89"/>
      <c r="BQ39" s="89"/>
      <c r="BR39" s="89"/>
      <c r="BS39" s="89"/>
      <c r="BT39" s="89"/>
      <c r="BU39" s="89"/>
      <c r="BV39" s="89"/>
    </row>
    <row r="40" spans="1:84">
      <c r="BN40" s="116" t="s">
        <v>87</v>
      </c>
      <c r="BO40" s="89"/>
      <c r="BP40" s="89"/>
      <c r="BQ40" s="89"/>
      <c r="BR40" s="89"/>
      <c r="BS40" s="89"/>
      <c r="BT40" s="89"/>
      <c r="BU40" s="89"/>
      <c r="BV40" s="89"/>
    </row>
    <row r="41" spans="1:84">
      <c r="BN41" s="116" t="s">
        <v>88</v>
      </c>
      <c r="BO41" s="89"/>
      <c r="BP41" s="89"/>
      <c r="BQ41" s="89"/>
      <c r="BR41" s="89"/>
      <c r="BS41" s="89"/>
      <c r="BT41" s="89"/>
      <c r="BU41" s="89"/>
      <c r="BV41" s="89"/>
      <c r="CF41" s="89">
        <v>0</v>
      </c>
    </row>
    <row r="42" spans="1:84">
      <c r="BN42" s="116" t="s">
        <v>89</v>
      </c>
      <c r="BO42" s="89"/>
      <c r="BP42" s="89"/>
      <c r="BQ42" s="89"/>
      <c r="BR42" s="89"/>
      <c r="BS42" s="89"/>
      <c r="BT42" s="89"/>
      <c r="BU42" s="89"/>
      <c r="BV42" s="89"/>
      <c r="CF42" s="92" t="s">
        <v>142</v>
      </c>
    </row>
    <row r="43" spans="1:84">
      <c r="BN43" s="116" t="s">
        <v>90</v>
      </c>
      <c r="BO43" s="89"/>
      <c r="BP43" s="89"/>
      <c r="BQ43" s="89"/>
      <c r="BR43" s="89"/>
      <c r="BS43" s="89"/>
      <c r="BT43" s="89"/>
      <c r="BU43" s="89"/>
      <c r="BV43" s="89"/>
      <c r="CF43" s="92" t="s">
        <v>144</v>
      </c>
    </row>
    <row r="44" spans="1:84">
      <c r="BN44" s="116" t="s">
        <v>91</v>
      </c>
      <c r="BO44" s="89"/>
      <c r="BP44" s="89"/>
      <c r="BQ44" s="89"/>
      <c r="BR44" s="89"/>
      <c r="BS44" s="89"/>
      <c r="BT44" s="89"/>
      <c r="BU44" s="89"/>
      <c r="BV44" s="89"/>
      <c r="CF44" s="92" t="s">
        <v>143</v>
      </c>
    </row>
    <row r="45" spans="1:84">
      <c r="BN45" s="116" t="s">
        <v>92</v>
      </c>
      <c r="BO45" s="89"/>
      <c r="BP45" s="89"/>
      <c r="BQ45" s="89"/>
      <c r="BR45" s="89"/>
      <c r="BS45" s="89"/>
      <c r="BT45" s="89"/>
      <c r="BU45" s="89"/>
      <c r="CF45" s="92" t="s">
        <v>249</v>
      </c>
    </row>
    <row r="46" spans="1:84">
      <c r="BN46" s="116" t="s">
        <v>93</v>
      </c>
      <c r="BO46" s="89"/>
      <c r="BP46" s="89"/>
      <c r="BQ46" s="89"/>
      <c r="BR46" s="89"/>
      <c r="BS46" s="89"/>
      <c r="BT46" s="89"/>
      <c r="BU46" s="89"/>
      <c r="BV46">
        <v>0</v>
      </c>
      <c r="CF46" s="92" t="s">
        <v>149</v>
      </c>
    </row>
    <row r="47" spans="1:84">
      <c r="BN47" s="116" t="s">
        <v>94</v>
      </c>
      <c r="BO47" s="89"/>
      <c r="BP47" s="89"/>
      <c r="BQ47" s="89"/>
      <c r="BR47" s="89"/>
      <c r="BS47" s="89"/>
      <c r="BT47" s="89"/>
      <c r="BU47" s="89"/>
      <c r="BV47">
        <v>10000</v>
      </c>
      <c r="CF47" s="92" t="s">
        <v>244</v>
      </c>
    </row>
    <row r="48" spans="1:84">
      <c r="BN48" s="116" t="s">
        <v>95</v>
      </c>
      <c r="BO48" s="89"/>
      <c r="BP48" s="89"/>
      <c r="BQ48" s="89"/>
      <c r="BR48" s="89"/>
      <c r="BS48" s="89"/>
      <c r="BT48" s="89"/>
      <c r="BU48" s="89"/>
      <c r="BV48">
        <v>9000</v>
      </c>
      <c r="CF48" s="92" t="s">
        <v>245</v>
      </c>
    </row>
    <row r="49" spans="1:84">
      <c r="A49"/>
      <c r="BN49" s="89" t="s">
        <v>96</v>
      </c>
      <c r="BO49" s="89"/>
      <c r="BP49" s="89"/>
      <c r="BQ49" s="89"/>
      <c r="BR49" s="89"/>
      <c r="BS49" s="89"/>
      <c r="BT49" s="89"/>
      <c r="BU49" s="89"/>
      <c r="BV49">
        <v>8000</v>
      </c>
      <c r="CF49" s="92" t="s">
        <v>145</v>
      </c>
    </row>
    <row r="50" spans="1:84">
      <c r="A50"/>
      <c r="BN50" s="89" t="s">
        <v>97</v>
      </c>
      <c r="BO50" s="89"/>
      <c r="BP50" s="89"/>
      <c r="BQ50" s="89"/>
      <c r="BR50" s="89"/>
      <c r="BS50" s="89"/>
      <c r="BT50" s="89"/>
      <c r="BU50" s="89"/>
      <c r="BV50">
        <v>7000</v>
      </c>
      <c r="CF50" s="92" t="s">
        <v>246</v>
      </c>
    </row>
    <row r="51" spans="1:84">
      <c r="A51"/>
      <c r="BN51" s="89" t="s">
        <v>98</v>
      </c>
      <c r="BO51" s="89"/>
      <c r="BP51" s="89"/>
      <c r="BQ51" s="89"/>
      <c r="BR51" s="89"/>
      <c r="BS51" s="89"/>
      <c r="BT51" s="89"/>
      <c r="BU51" s="89"/>
      <c r="BV51">
        <v>6000</v>
      </c>
      <c r="CF51" s="92" t="s">
        <v>194</v>
      </c>
    </row>
    <row r="52" spans="1:84">
      <c r="A52"/>
      <c r="BN52" s="89" t="s">
        <v>99</v>
      </c>
      <c r="BO52" s="89"/>
      <c r="BP52" s="89"/>
      <c r="BQ52" s="89"/>
      <c r="BR52" s="89"/>
      <c r="BS52" s="89"/>
      <c r="BT52" s="89"/>
      <c r="BU52" s="89"/>
      <c r="BV52">
        <v>8900</v>
      </c>
      <c r="CF52" s="92" t="s">
        <v>146</v>
      </c>
    </row>
    <row r="53" spans="1:84">
      <c r="A53"/>
      <c r="BN53" s="89" t="s">
        <v>100</v>
      </c>
      <c r="BO53" s="89"/>
      <c r="BP53" s="89"/>
      <c r="BQ53" s="89"/>
      <c r="BR53" s="89"/>
      <c r="BS53" s="89"/>
      <c r="BT53" s="89"/>
      <c r="BU53" s="89"/>
      <c r="BV53">
        <v>8800</v>
      </c>
      <c r="CF53" s="92" t="s">
        <v>148</v>
      </c>
    </row>
    <row r="54" spans="1:84">
      <c r="A54"/>
      <c r="BN54" s="116" t="s">
        <v>101</v>
      </c>
      <c r="BO54" s="89"/>
      <c r="BP54" s="89"/>
      <c r="BQ54" s="89"/>
      <c r="BR54" s="89"/>
      <c r="BS54" s="89"/>
      <c r="BT54" s="89"/>
      <c r="BU54" s="89"/>
      <c r="BV54">
        <v>8700</v>
      </c>
      <c r="CF54" s="92" t="s">
        <v>147</v>
      </c>
    </row>
    <row r="55" spans="1:84">
      <c r="A55"/>
      <c r="BN55" s="116" t="s">
        <v>102</v>
      </c>
      <c r="BO55" s="89"/>
      <c r="BP55" s="89"/>
      <c r="BQ55" s="89"/>
      <c r="BR55" s="89"/>
      <c r="BS55" s="89"/>
      <c r="BT55" s="89"/>
      <c r="BU55" s="89"/>
      <c r="BV55">
        <v>7700</v>
      </c>
      <c r="CF55" s="92" t="s">
        <v>247</v>
      </c>
    </row>
    <row r="56" spans="1:84">
      <c r="A56"/>
      <c r="BN56" s="116" t="s">
        <v>103</v>
      </c>
      <c r="BO56" s="89"/>
      <c r="BP56" s="89"/>
      <c r="BQ56" s="89"/>
      <c r="BR56" s="89"/>
      <c r="BS56" s="89"/>
      <c r="BT56" s="89"/>
      <c r="BU56" s="89"/>
      <c r="BV56">
        <v>7600</v>
      </c>
      <c r="CF56" s="92" t="s">
        <v>195</v>
      </c>
    </row>
    <row r="57" spans="1:84">
      <c r="A57"/>
      <c r="BN57" s="116" t="s">
        <v>104</v>
      </c>
      <c r="BO57" s="89"/>
      <c r="BP57" s="89"/>
      <c r="BQ57" s="89"/>
      <c r="BR57" s="89"/>
      <c r="BS57" s="89"/>
      <c r="BT57" s="89"/>
      <c r="BU57" s="89"/>
      <c r="BV57">
        <v>6600</v>
      </c>
      <c r="CF57" s="92" t="s">
        <v>248</v>
      </c>
    </row>
    <row r="58" spans="1:84">
      <c r="A58"/>
      <c r="BN58" s="89" t="s">
        <v>105</v>
      </c>
      <c r="BO58" s="89"/>
      <c r="BP58" s="89"/>
      <c r="BQ58" s="89"/>
      <c r="BR58" s="89"/>
      <c r="BS58" s="89"/>
      <c r="BT58" s="89"/>
      <c r="BU58" s="89"/>
      <c r="BV58">
        <v>6000</v>
      </c>
      <c r="CF58" s="92" t="s">
        <v>150</v>
      </c>
    </row>
    <row r="59" spans="1:84">
      <c r="A59"/>
      <c r="BN59" s="89" t="s">
        <v>106</v>
      </c>
      <c r="BO59" s="89"/>
      <c r="BP59" s="89"/>
      <c r="BQ59" s="89"/>
      <c r="BR59" s="89"/>
      <c r="BS59" s="89"/>
      <c r="BT59" s="89"/>
      <c r="BU59" s="89"/>
      <c r="BV59">
        <v>5700</v>
      </c>
      <c r="CF59" s="92" t="s">
        <v>151</v>
      </c>
    </row>
    <row r="60" spans="1:84">
      <c r="A60"/>
      <c r="BN60" s="116" t="s">
        <v>107</v>
      </c>
      <c r="BO60" s="89"/>
      <c r="BP60" s="89"/>
      <c r="BQ60" s="89"/>
      <c r="BR60" s="89"/>
      <c r="BS60" s="89"/>
      <c r="BT60" s="89"/>
      <c r="BU60" s="89"/>
      <c r="BV60">
        <v>5400</v>
      </c>
      <c r="CF60" s="92" t="s">
        <v>153</v>
      </c>
    </row>
    <row r="61" spans="1:84">
      <c r="A61"/>
      <c r="BN61" s="116" t="s">
        <v>108</v>
      </c>
      <c r="BO61" s="89"/>
      <c r="BP61" s="89"/>
      <c r="BQ61" s="89"/>
      <c r="BR61" s="89"/>
      <c r="BS61" s="89"/>
      <c r="BT61" s="89"/>
      <c r="BU61" s="89"/>
      <c r="BV61">
        <v>4900</v>
      </c>
      <c r="CF61" s="92" t="s">
        <v>152</v>
      </c>
    </row>
    <row r="62" spans="1:84">
      <c r="A62"/>
      <c r="BN62" s="116" t="s">
        <v>109</v>
      </c>
      <c r="BO62" s="89"/>
      <c r="BP62" s="89"/>
      <c r="BQ62" s="89"/>
      <c r="BR62" s="89"/>
      <c r="BS62" s="89"/>
      <c r="BT62" s="89"/>
      <c r="BU62" s="89"/>
      <c r="BV62">
        <v>4800</v>
      </c>
      <c r="CF62" s="92" t="s">
        <v>215</v>
      </c>
    </row>
    <row r="63" spans="1:84">
      <c r="A63"/>
      <c r="BN63" s="116" t="s">
        <v>110</v>
      </c>
      <c r="BO63" s="89"/>
      <c r="BP63" s="89"/>
      <c r="BQ63" s="89"/>
      <c r="BR63" s="89"/>
      <c r="BS63" s="89"/>
      <c r="BT63" s="89"/>
      <c r="BU63" s="89"/>
      <c r="BV63">
        <v>4700</v>
      </c>
      <c r="CF63" s="92" t="s">
        <v>161</v>
      </c>
    </row>
    <row r="64" spans="1:84">
      <c r="A64"/>
      <c r="BN64" s="116" t="s">
        <v>111</v>
      </c>
      <c r="BO64" s="89"/>
      <c r="BP64" s="89"/>
      <c r="BQ64" s="89"/>
      <c r="BR64" s="89"/>
      <c r="BS64" s="89"/>
      <c r="BT64" s="89"/>
      <c r="BU64" s="89"/>
      <c r="BV64">
        <v>4600</v>
      </c>
      <c r="CF64" s="92" t="s">
        <v>162</v>
      </c>
    </row>
    <row r="65" spans="1:84">
      <c r="A65"/>
      <c r="BN65" s="116" t="s">
        <v>112</v>
      </c>
      <c r="BO65" s="89"/>
      <c r="BP65" s="89"/>
      <c r="BQ65" s="89"/>
      <c r="BR65" s="89"/>
      <c r="BS65" s="89"/>
      <c r="BT65" s="89"/>
      <c r="BU65" s="89"/>
      <c r="BV65">
        <v>4500</v>
      </c>
      <c r="CF65" s="92" t="s">
        <v>172</v>
      </c>
    </row>
    <row r="66" spans="1:84">
      <c r="A66"/>
      <c r="BN66" s="89" t="s">
        <v>113</v>
      </c>
      <c r="BO66" s="89"/>
      <c r="BP66" s="89"/>
      <c r="BQ66" s="89"/>
      <c r="BR66" s="89"/>
      <c r="BS66" s="89"/>
      <c r="BT66" s="89"/>
      <c r="BU66" s="89"/>
      <c r="BV66">
        <v>4450</v>
      </c>
      <c r="CF66" s="92" t="s">
        <v>154</v>
      </c>
    </row>
    <row r="67" spans="1:84">
      <c r="A67"/>
      <c r="BN67" s="116" t="s">
        <v>114</v>
      </c>
      <c r="BO67" s="89"/>
      <c r="BP67" s="89"/>
      <c r="BQ67" s="89"/>
      <c r="BR67" s="89"/>
      <c r="BS67" s="89"/>
      <c r="BT67" s="89"/>
      <c r="BU67" s="89"/>
      <c r="BV67">
        <v>4400</v>
      </c>
      <c r="CF67" s="92" t="s">
        <v>155</v>
      </c>
    </row>
    <row r="68" spans="1:84">
      <c r="A68"/>
      <c r="BN68" s="116" t="s">
        <v>115</v>
      </c>
      <c r="BO68" s="89"/>
      <c r="BP68" s="89"/>
      <c r="BQ68" s="89"/>
      <c r="BR68" s="89"/>
      <c r="BS68" s="89"/>
      <c r="BT68" s="89"/>
      <c r="BU68" s="89"/>
      <c r="BV68">
        <v>4300</v>
      </c>
      <c r="CF68" s="92" t="s">
        <v>157</v>
      </c>
    </row>
    <row r="69" spans="1:84">
      <c r="A69"/>
      <c r="BN69" s="116" t="s">
        <v>116</v>
      </c>
      <c r="BO69" s="89"/>
      <c r="BP69" s="89"/>
      <c r="BQ69" s="89"/>
      <c r="BR69" s="89"/>
      <c r="BS69" s="89"/>
      <c r="BT69" s="89"/>
      <c r="BU69" s="89"/>
      <c r="BV69">
        <v>4200</v>
      </c>
      <c r="CF69" s="92" t="s">
        <v>156</v>
      </c>
    </row>
    <row r="70" spans="1:84">
      <c r="A70"/>
      <c r="BN70" s="89" t="s">
        <v>117</v>
      </c>
      <c r="BO70" s="89"/>
      <c r="BP70" s="89"/>
      <c r="BQ70" s="89"/>
      <c r="BR70" s="89"/>
      <c r="BS70" s="89"/>
      <c r="BT70" s="89"/>
      <c r="BU70" s="89"/>
      <c r="BV70">
        <v>2800</v>
      </c>
      <c r="CF70" s="92" t="s">
        <v>159</v>
      </c>
    </row>
    <row r="71" spans="1:84">
      <c r="A71"/>
      <c r="BN71" s="89" t="s">
        <v>118</v>
      </c>
      <c r="BO71" s="89"/>
      <c r="BP71" s="89"/>
      <c r="BQ71" s="89"/>
      <c r="BR71" s="89"/>
      <c r="BS71" s="89"/>
      <c r="BT71" s="89"/>
      <c r="BU71" s="89"/>
      <c r="BV71">
        <v>2600</v>
      </c>
      <c r="CF71" s="92" t="s">
        <v>158</v>
      </c>
    </row>
    <row r="72" spans="1:84" ht="14.25">
      <c r="A72"/>
      <c r="BN72" s="134" t="s">
        <v>221</v>
      </c>
      <c r="BO72" s="89"/>
      <c r="BP72" s="89"/>
      <c r="BQ72" s="89"/>
      <c r="BR72" s="89"/>
      <c r="BS72" s="89"/>
      <c r="BT72" s="89"/>
      <c r="BU72" s="89"/>
      <c r="BV72">
        <v>2400</v>
      </c>
      <c r="CF72" s="92" t="s">
        <v>223</v>
      </c>
    </row>
    <row r="73" spans="1:84">
      <c r="A73"/>
      <c r="BN73" s="89" t="s">
        <v>119</v>
      </c>
      <c r="BV73">
        <v>2200</v>
      </c>
      <c r="CF73" s="92" t="s">
        <v>160</v>
      </c>
    </row>
    <row r="74" spans="1:84">
      <c r="A74"/>
      <c r="BN74" t="s">
        <v>120</v>
      </c>
      <c r="BV74">
        <v>2000</v>
      </c>
      <c r="CF74" s="92" t="s">
        <v>163</v>
      </c>
    </row>
    <row r="75" spans="1:84">
      <c r="A75"/>
      <c r="BN75" t="s">
        <v>121</v>
      </c>
      <c r="BV75">
        <v>1900</v>
      </c>
      <c r="CF75" s="92" t="s">
        <v>164</v>
      </c>
    </row>
    <row r="76" spans="1:84">
      <c r="A76"/>
      <c r="BN76" t="s">
        <v>122</v>
      </c>
      <c r="CF76" s="92" t="s">
        <v>165</v>
      </c>
    </row>
    <row r="77" spans="1:84">
      <c r="A77"/>
      <c r="BN77" t="s">
        <v>123</v>
      </c>
      <c r="CF77" s="92" t="s">
        <v>196</v>
      </c>
    </row>
    <row r="78" spans="1:84">
      <c r="A78"/>
      <c r="BN78" t="s">
        <v>124</v>
      </c>
      <c r="CF78" s="92" t="s">
        <v>166</v>
      </c>
    </row>
    <row r="79" spans="1:84">
      <c r="A79"/>
      <c r="BN79" t="s">
        <v>125</v>
      </c>
      <c r="CF79" s="92" t="s">
        <v>197</v>
      </c>
    </row>
    <row r="80" spans="1:84">
      <c r="A80"/>
      <c r="BN80" t="s">
        <v>177</v>
      </c>
      <c r="CF80" s="92" t="s">
        <v>222</v>
      </c>
    </row>
    <row r="81" spans="1:84">
      <c r="A81"/>
      <c r="BN81" t="s">
        <v>126</v>
      </c>
    </row>
    <row r="82" spans="1:84">
      <c r="A82"/>
      <c r="BN82" t="s">
        <v>127</v>
      </c>
    </row>
    <row r="83" spans="1:84">
      <c r="A83"/>
      <c r="BN83" t="s">
        <v>128</v>
      </c>
    </row>
    <row r="84" spans="1:84">
      <c r="A84"/>
      <c r="BN84" t="s">
        <v>129</v>
      </c>
    </row>
    <row r="85" spans="1:84">
      <c r="A85"/>
      <c r="BN85" t="s">
        <v>130</v>
      </c>
    </row>
    <row r="86" spans="1:84">
      <c r="A86"/>
      <c r="BN86" t="s">
        <v>131</v>
      </c>
    </row>
    <row r="87" spans="1:84">
      <c r="A87"/>
      <c r="BN87" t="s">
        <v>132</v>
      </c>
    </row>
    <row r="88" spans="1:84">
      <c r="A88"/>
      <c r="BN88" t="s">
        <v>133</v>
      </c>
    </row>
    <row r="89" spans="1:84">
      <c r="A89"/>
      <c r="BN89" t="s">
        <v>134</v>
      </c>
    </row>
    <row r="90" spans="1:84">
      <c r="A90"/>
      <c r="BN90" t="s">
        <v>135</v>
      </c>
      <c r="CF90" s="92"/>
    </row>
    <row r="91" spans="1:84">
      <c r="A91"/>
      <c r="BN91" t="s">
        <v>136</v>
      </c>
      <c r="CF91" s="92"/>
    </row>
    <row r="92" spans="1:84">
      <c r="A92"/>
      <c r="BN92" t="s">
        <v>137</v>
      </c>
      <c r="CF92" s="92"/>
    </row>
    <row r="93" spans="1:84">
      <c r="A93"/>
      <c r="BN93" t="s">
        <v>138</v>
      </c>
      <c r="CF93" s="92"/>
    </row>
    <row r="94" spans="1:84">
      <c r="A94"/>
      <c r="BN94" t="s">
        <v>139</v>
      </c>
      <c r="CF94" s="92"/>
    </row>
    <row r="95" spans="1:84">
      <c r="A95"/>
      <c r="BN95" t="s">
        <v>140</v>
      </c>
      <c r="CF95" s="92"/>
    </row>
    <row r="96" spans="1:84">
      <c r="A96"/>
      <c r="BN96" t="s">
        <v>141</v>
      </c>
      <c r="CF96" s="92"/>
    </row>
    <row r="97" spans="1:84">
      <c r="A97"/>
      <c r="BN97" s="18" t="s">
        <v>178</v>
      </c>
      <c r="CF97" s="92"/>
    </row>
    <row r="98" spans="1:84">
      <c r="A98"/>
      <c r="BN98" t="s">
        <v>179</v>
      </c>
      <c r="CF98" s="92"/>
    </row>
    <row r="99" spans="1:84">
      <c r="A99"/>
      <c r="BN99" t="s">
        <v>180</v>
      </c>
      <c r="CF99" s="92"/>
    </row>
    <row r="100" spans="1:84">
      <c r="A100"/>
      <c r="BN100" t="s">
        <v>181</v>
      </c>
      <c r="CF100" s="92"/>
    </row>
    <row r="101" spans="1:84">
      <c r="A101"/>
      <c r="BN101" t="s">
        <v>182</v>
      </c>
      <c r="CF101" s="92"/>
    </row>
    <row r="102" spans="1:84">
      <c r="A102"/>
      <c r="BN102" t="s">
        <v>183</v>
      </c>
      <c r="CF102" s="92"/>
    </row>
    <row r="103" spans="1:84">
      <c r="BN103" s="18" t="s">
        <v>203</v>
      </c>
      <c r="CF103" s="92"/>
    </row>
    <row r="104" spans="1:84">
      <c r="BN104" s="18" t="s">
        <v>204</v>
      </c>
      <c r="CF104" s="92"/>
    </row>
    <row r="105" spans="1:84">
      <c r="BN105" s="18" t="s">
        <v>205</v>
      </c>
      <c r="CF105" s="92"/>
    </row>
    <row r="106" spans="1:84">
      <c r="BN106" s="18" t="s">
        <v>207</v>
      </c>
    </row>
    <row r="107" spans="1:84">
      <c r="BN107" s="18" t="s">
        <v>206</v>
      </c>
    </row>
    <row r="108" spans="1:84">
      <c r="BN108" s="18" t="s">
        <v>208</v>
      </c>
    </row>
    <row r="109" spans="1:84">
      <c r="BN109" s="18" t="s">
        <v>209</v>
      </c>
    </row>
    <row r="110" spans="1:84">
      <c r="BN110" s="18" t="s">
        <v>210</v>
      </c>
    </row>
    <row r="111" spans="1:84">
      <c r="BN111" s="18" t="s">
        <v>211</v>
      </c>
    </row>
    <row r="112" spans="1:84">
      <c r="BN112" s="18" t="s">
        <v>214</v>
      </c>
    </row>
    <row r="113" spans="66:66">
      <c r="BN113" s="18" t="s">
        <v>212</v>
      </c>
    </row>
    <row r="114" spans="66:66">
      <c r="BN114" s="18" t="s">
        <v>213</v>
      </c>
    </row>
    <row r="115" spans="66:66">
      <c r="BN115" s="18"/>
    </row>
  </sheetData>
  <mergeCells count="64">
    <mergeCell ref="B31:E31"/>
    <mergeCell ref="R31:V31"/>
    <mergeCell ref="R28:V28"/>
    <mergeCell ref="R30:V30"/>
    <mergeCell ref="B29:E29"/>
    <mergeCell ref="B30:E30"/>
    <mergeCell ref="B28:E28"/>
    <mergeCell ref="R29:V29"/>
    <mergeCell ref="F28:M28"/>
    <mergeCell ref="R32:V32"/>
    <mergeCell ref="K9:S9"/>
    <mergeCell ref="K25:S25"/>
    <mergeCell ref="T13:V13"/>
    <mergeCell ref="K14:S14"/>
    <mergeCell ref="T24:V24"/>
    <mergeCell ref="K19:V19"/>
    <mergeCell ref="K11:L11"/>
    <mergeCell ref="K23:S23"/>
    <mergeCell ref="M11:N11"/>
    <mergeCell ref="T23:V23"/>
    <mergeCell ref="T10:V10"/>
    <mergeCell ref="K10:L10"/>
    <mergeCell ref="T25:V25"/>
    <mergeCell ref="P27:V27"/>
    <mergeCell ref="K24:S24"/>
    <mergeCell ref="B4:J4"/>
    <mergeCell ref="B5:J5"/>
    <mergeCell ref="B6:J6"/>
    <mergeCell ref="K4:V4"/>
    <mergeCell ref="T9:V9"/>
    <mergeCell ref="B8:I8"/>
    <mergeCell ref="K5:V5"/>
    <mergeCell ref="K6:V6"/>
    <mergeCell ref="K7:V7"/>
    <mergeCell ref="A1:V1"/>
    <mergeCell ref="T14:V14"/>
    <mergeCell ref="B2:G2"/>
    <mergeCell ref="H2:J2"/>
    <mergeCell ref="K2:L2"/>
    <mergeCell ref="M2:V2"/>
    <mergeCell ref="B3:J3"/>
    <mergeCell ref="K12:S12"/>
    <mergeCell ref="B14:I14"/>
    <mergeCell ref="K13:S13"/>
    <mergeCell ref="K3:V3"/>
    <mergeCell ref="T12:V12"/>
    <mergeCell ref="B12:I12"/>
    <mergeCell ref="B13:I13"/>
    <mergeCell ref="K8:V8"/>
    <mergeCell ref="T11:V11"/>
    <mergeCell ref="B10:I10"/>
    <mergeCell ref="R10:S10"/>
    <mergeCell ref="M10:Q10"/>
    <mergeCell ref="B17:I18"/>
    <mergeCell ref="O11:Q11"/>
    <mergeCell ref="B15:I16"/>
    <mergeCell ref="A15:A16"/>
    <mergeCell ref="K26:S26"/>
    <mergeCell ref="B25:I25"/>
    <mergeCell ref="B19:I19"/>
    <mergeCell ref="R11:S11"/>
    <mergeCell ref="A20:A22"/>
    <mergeCell ref="A17:A18"/>
    <mergeCell ref="B20:I22"/>
  </mergeCells>
  <dataValidations count="7">
    <dataValidation type="list" allowBlank="1" showInputMessage="1" showErrorMessage="1" sqref="K11">
      <formula1>"0,April, July,Oct,January"</formula1>
    </dataValidation>
    <dataValidation type="list" allowBlank="1" showInputMessage="1" showErrorMessage="1" sqref="K9:S9">
      <formula1>"0,600,400,360,250,200,180,130,90"</formula1>
    </dataValidation>
    <dataValidation type="whole" operator="lessThanOrEqual" allowBlank="1" showInputMessage="1" showErrorMessage="1" errorTitle="Conveyance Allowance" error="ÈXEMPTION FROM TAX SHOULD NOT EXCEED Rs.2500/-" sqref="R10:S10">
      <formula1>3200</formula1>
    </dataValidation>
    <dataValidation type="list" allowBlank="1" showInputMessage="1" showErrorMessage="1" sqref="K2:L2">
      <formula1>"Mr., Ms."</formula1>
    </dataValidation>
    <dataValidation type="list" allowBlank="1" showInputMessage="1" showErrorMessage="1" sqref="K3:V3">
      <formula1>$BN$72</formula1>
    </dataValidation>
    <dataValidation type="list" allowBlank="1" showInputMessage="1" showErrorMessage="1" sqref="K5:V5">
      <formula1>$CF$41:$CF$80</formula1>
    </dataValidation>
    <dataValidation type="whole" allowBlank="1" showInputMessage="1" showErrorMessage="1" error="To be deducted." sqref="V21:V22">
      <formula1>0</formula1>
      <formula2>0</formula2>
    </dataValidation>
  </dataValidations>
  <pageMargins left="0.37" right="0.25" top="0.47" bottom="0.47" header="0.3" footer="0.3"/>
  <pageSetup paperSize="9" orientation="landscape" r:id="rId1"/>
  <legacyDrawing r:id="rId2"/>
</worksheet>
</file>

<file path=xl/worksheets/sheet2.xml><?xml version="1.0" encoding="utf-8"?>
<worksheet xmlns="http://schemas.openxmlformats.org/spreadsheetml/2006/main" xmlns:r="http://schemas.openxmlformats.org/officeDocument/2006/relationships">
  <sheetPr codeName="Sheet1" enableFormatConditionsCalculation="0">
    <tabColor indexed="39"/>
  </sheetPr>
  <dimension ref="A1:X60"/>
  <sheetViews>
    <sheetView defaultGridColor="0" colorId="33" zoomScale="85" zoomScaleNormal="85" workbookViewId="0"/>
  </sheetViews>
  <sheetFormatPr defaultRowHeight="12.75"/>
  <cols>
    <col min="1" max="1" width="14.42578125" style="209" customWidth="1"/>
    <col min="2" max="2" width="10.5703125" style="209" customWidth="1"/>
    <col min="3" max="3" width="10.42578125" style="209" customWidth="1"/>
    <col min="4" max="4" width="10.85546875" style="209" customWidth="1"/>
    <col min="5" max="5" width="9.5703125" style="325" customWidth="1"/>
    <col min="6" max="6" width="9.42578125" style="209" customWidth="1"/>
    <col min="7" max="8" width="8.7109375" style="209" customWidth="1"/>
    <col min="9" max="9" width="16.140625" style="209" customWidth="1"/>
    <col min="10" max="11" width="11.140625" style="209" customWidth="1"/>
    <col min="12" max="12" width="7.28515625" style="209" customWidth="1"/>
    <col min="13" max="13" width="7.7109375" style="209" customWidth="1"/>
    <col min="14" max="14" width="8.28515625" style="209" customWidth="1"/>
    <col min="15" max="16" width="12" style="209" customWidth="1"/>
    <col min="17" max="17" width="9.140625" style="209" customWidth="1"/>
    <col min="18" max="16384" width="9.140625" style="209"/>
  </cols>
  <sheetData>
    <row r="1" spans="1:19" ht="21.75" customHeight="1">
      <c r="A1" s="204" t="str">
        <f>INPUT!$K$2</f>
        <v>Mr.</v>
      </c>
      <c r="B1" s="510">
        <f>INPUT!$K$4</f>
        <v>0</v>
      </c>
      <c r="C1" s="511"/>
      <c r="D1" s="205" t="s">
        <v>26</v>
      </c>
      <c r="E1" s="498">
        <f>INPUT!$K$5</f>
        <v>0</v>
      </c>
      <c r="F1" s="499"/>
      <c r="G1" s="499"/>
      <c r="H1" s="499"/>
      <c r="I1" s="499"/>
      <c r="J1" s="499"/>
      <c r="K1" s="499"/>
      <c r="L1" s="499"/>
      <c r="M1" s="500"/>
      <c r="N1" s="206"/>
      <c r="O1" s="207"/>
      <c r="P1" s="208"/>
      <c r="Q1" s="208"/>
    </row>
    <row r="2" spans="1:19" ht="14.25" customHeight="1">
      <c r="A2" s="210"/>
      <c r="B2" s="211" t="s">
        <v>14</v>
      </c>
      <c r="C2" s="212">
        <f>INPUT!$K$6</f>
        <v>0</v>
      </c>
      <c r="D2" s="213"/>
      <c r="E2" s="214"/>
      <c r="F2" s="215"/>
      <c r="G2" s="216"/>
      <c r="H2" s="216"/>
      <c r="I2" s="217"/>
      <c r="J2" s="514"/>
      <c r="K2" s="515"/>
      <c r="L2" s="516"/>
      <c r="M2" s="17"/>
      <c r="N2" s="206"/>
      <c r="O2" s="218"/>
      <c r="P2" s="353"/>
      <c r="Q2" s="208"/>
    </row>
    <row r="3" spans="1:19" ht="15" customHeight="1">
      <c r="A3" s="517" t="s">
        <v>64</v>
      </c>
      <c r="B3" s="518"/>
      <c r="C3" s="518"/>
      <c r="D3" s="518"/>
      <c r="E3" s="518"/>
      <c r="F3" s="518"/>
      <c r="G3" s="518"/>
      <c r="H3" s="518"/>
      <c r="I3" s="518"/>
      <c r="J3" s="518"/>
      <c r="K3" s="518"/>
      <c r="L3" s="518"/>
      <c r="M3" s="518"/>
      <c r="N3" s="518"/>
      <c r="O3" s="518"/>
      <c r="P3" s="518"/>
      <c r="Q3" s="519"/>
    </row>
    <row r="4" spans="1:19" ht="12.95" customHeight="1" thickBot="1">
      <c r="A4" s="219"/>
      <c r="B4" s="504" t="s">
        <v>3</v>
      </c>
      <c r="C4" s="505"/>
      <c r="D4" s="505"/>
      <c r="E4" s="505"/>
      <c r="F4" s="505"/>
      <c r="G4" s="506"/>
      <c r="H4" s="220"/>
      <c r="I4" s="221"/>
      <c r="J4" s="504" t="s">
        <v>4</v>
      </c>
      <c r="K4" s="505"/>
      <c r="L4" s="505"/>
      <c r="M4" s="505"/>
      <c r="N4" s="505"/>
      <c r="O4" s="506"/>
      <c r="P4" s="348"/>
      <c r="Q4" s="222"/>
    </row>
    <row r="5" spans="1:19" ht="51.75" customHeight="1" thickTop="1" thickBot="1">
      <c r="A5" s="184" t="s">
        <v>5</v>
      </c>
      <c r="B5" s="184" t="s">
        <v>27</v>
      </c>
      <c r="C5" s="223" t="s">
        <v>31</v>
      </c>
      <c r="D5" s="184" t="s">
        <v>30</v>
      </c>
      <c r="E5" s="184" t="s">
        <v>7</v>
      </c>
      <c r="F5" s="184" t="s">
        <v>8</v>
      </c>
      <c r="G5" s="184" t="s">
        <v>9</v>
      </c>
      <c r="H5" s="224" t="s">
        <v>228</v>
      </c>
      <c r="I5" s="225" t="s">
        <v>6</v>
      </c>
      <c r="J5" s="184" t="s">
        <v>56</v>
      </c>
      <c r="K5" s="184" t="s">
        <v>57</v>
      </c>
      <c r="L5" s="184" t="s">
        <v>19</v>
      </c>
      <c r="M5" s="184" t="s">
        <v>10</v>
      </c>
      <c r="N5" s="184" t="s">
        <v>25</v>
      </c>
      <c r="O5" s="184" t="s">
        <v>11</v>
      </c>
      <c r="P5" s="184" t="s">
        <v>281</v>
      </c>
      <c r="Q5" s="184" t="s">
        <v>192</v>
      </c>
      <c r="R5" s="226"/>
    </row>
    <row r="6" spans="1:19" ht="22.5" customHeight="1" thickTop="1" thickBot="1">
      <c r="A6" s="182">
        <v>45717</v>
      </c>
      <c r="B6" s="473">
        <f>INPUT!$K$7</f>
        <v>0</v>
      </c>
      <c r="C6" s="474"/>
      <c r="D6" s="24">
        <f>IF(AND(B6=0),0,+ROUND(B6*0.53,0))</f>
        <v>0</v>
      </c>
      <c r="E6" s="24">
        <f>INPUT!$K$8</f>
        <v>0</v>
      </c>
      <c r="F6" s="24">
        <f>INPUT!$K$9</f>
        <v>0</v>
      </c>
      <c r="G6" s="39">
        <f>IF(AND(B6=0),0,300)</f>
        <v>0</v>
      </c>
      <c r="H6" s="65">
        <f>INPUT!$K$10</f>
        <v>0</v>
      </c>
      <c r="I6" s="174">
        <f>SUM(B6:H6)</f>
        <v>0</v>
      </c>
      <c r="J6" s="29">
        <f>IF(AND(INPUT!$K$16="CPS"),0,INPUT!$K$16)</f>
        <v>0</v>
      </c>
      <c r="K6" s="29">
        <f>IF(AND(INPUT!$K$16="CPS"),ROUND((B6+C6+D6)*0.1,0),0)</f>
        <v>0</v>
      </c>
      <c r="L6" s="24">
        <f>INPUT!$K$14</f>
        <v>0</v>
      </c>
      <c r="M6" s="24">
        <f>INPUT!$K$13</f>
        <v>0</v>
      </c>
      <c r="N6" s="24">
        <f>INPUT!K12</f>
        <v>0</v>
      </c>
      <c r="O6" s="24">
        <f>INPUT!$K$21</f>
        <v>0</v>
      </c>
      <c r="P6" s="24">
        <f>INPUT!$K$22</f>
        <v>0</v>
      </c>
      <c r="Q6" s="24">
        <f>ROUND((O6+P6)*0.04, 0)</f>
        <v>0</v>
      </c>
      <c r="R6" s="182">
        <v>45717</v>
      </c>
    </row>
    <row r="7" spans="1:19" ht="22.5" customHeight="1" thickTop="1" thickBot="1">
      <c r="A7" s="228">
        <v>45748</v>
      </c>
      <c r="B7" s="475">
        <f>(IF(AND(INPUT!$K$11="April"),INPUT!$R$11,B6))</f>
        <v>0</v>
      </c>
      <c r="C7" s="476"/>
      <c r="D7" s="25">
        <f>IF(AND(B7=0),0,+ROUND(B7*0.53,0))</f>
        <v>0</v>
      </c>
      <c r="E7" s="26">
        <f t="shared" ref="E7:H8" si="0">SUM(E6*1)</f>
        <v>0</v>
      </c>
      <c r="F7" s="25">
        <f t="shared" si="0"/>
        <v>0</v>
      </c>
      <c r="G7" s="66">
        <f t="shared" si="0"/>
        <v>0</v>
      </c>
      <c r="H7" s="66">
        <f t="shared" si="0"/>
        <v>0</v>
      </c>
      <c r="I7" s="174">
        <f t="shared" ref="I7:I20" si="1">SUM(B7:H7)</f>
        <v>0</v>
      </c>
      <c r="J7" s="30">
        <f>IF(AND(INPUT!$K$16="CPS"),0,INPUT!$L$16)</f>
        <v>0</v>
      </c>
      <c r="K7" s="30">
        <f>IF(AND(INPUT!$K$16="CPS"),ROUND((B7+C7+D7)*0.1,0),0)</f>
        <v>0</v>
      </c>
      <c r="L7" s="25">
        <f>SUM(L6*1)</f>
        <v>0</v>
      </c>
      <c r="M7" s="25">
        <f>SUM(M6*1)</f>
        <v>0</v>
      </c>
      <c r="N7" s="25">
        <f>SUM(N6*1)</f>
        <v>0</v>
      </c>
      <c r="O7" s="25">
        <f>INPUT!$L$21</f>
        <v>0</v>
      </c>
      <c r="P7" s="25">
        <f>INPUT!$L$22</f>
        <v>0</v>
      </c>
      <c r="Q7" s="25">
        <f>ROUND((O7+P7)*0.04, 0)</f>
        <v>0</v>
      </c>
      <c r="R7" s="228">
        <v>45748</v>
      </c>
    </row>
    <row r="8" spans="1:19" ht="22.5" customHeight="1" thickTop="1" thickBot="1">
      <c r="A8" s="182">
        <v>45778</v>
      </c>
      <c r="B8" s="473">
        <f>(B7*1)</f>
        <v>0</v>
      </c>
      <c r="C8" s="474"/>
      <c r="D8" s="24">
        <f t="shared" ref="D8:D13" si="2">IF(AND(B8=0),0,+ROUND(B8*0.55,0))</f>
        <v>0</v>
      </c>
      <c r="E8" s="27">
        <f t="shared" si="0"/>
        <v>0</v>
      </c>
      <c r="F8" s="24">
        <f t="shared" si="0"/>
        <v>0</v>
      </c>
      <c r="G8" s="39">
        <f t="shared" si="0"/>
        <v>0</v>
      </c>
      <c r="H8" s="39">
        <f t="shared" ref="H8:H17" si="3">SUM(H7*1)</f>
        <v>0</v>
      </c>
      <c r="I8" s="174">
        <f t="shared" si="1"/>
        <v>0</v>
      </c>
      <c r="J8" s="136">
        <f>IF(AND(INPUT!$K$16="CPS"),0,INPUT!$M$16)</f>
        <v>0</v>
      </c>
      <c r="K8" s="136">
        <f>IF(AND(INPUT!$K$16="CPS"),ROUND((B8+C8+D8)*0.1,0),0)</f>
        <v>0</v>
      </c>
      <c r="L8" s="24">
        <f t="shared" ref="L8:M17" si="4">SUM(L7*1)</f>
        <v>0</v>
      </c>
      <c r="M8" s="24">
        <f t="shared" si="4"/>
        <v>0</v>
      </c>
      <c r="N8" s="24">
        <f t="shared" ref="N8:N17" si="5">SUM(N7*1)</f>
        <v>0</v>
      </c>
      <c r="O8" s="24">
        <f>INPUT!$M$21</f>
        <v>0</v>
      </c>
      <c r="P8" s="24">
        <f>INPUT!$M$22</f>
        <v>0</v>
      </c>
      <c r="Q8" s="24">
        <f t="shared" ref="Q8:Q17" si="6">ROUND((O8+P8)*0.04, 0)</f>
        <v>0</v>
      </c>
      <c r="R8" s="182">
        <v>45778</v>
      </c>
    </row>
    <row r="9" spans="1:19" ht="22.5" customHeight="1" thickTop="1" thickBot="1">
      <c r="A9" s="228">
        <v>45809</v>
      </c>
      <c r="B9" s="475">
        <f>(B8*1)</f>
        <v>0</v>
      </c>
      <c r="C9" s="476"/>
      <c r="D9" s="25">
        <f t="shared" si="2"/>
        <v>0</v>
      </c>
      <c r="E9" s="26">
        <f t="shared" ref="E9:E17" si="7">SUM(E8*1)</f>
        <v>0</v>
      </c>
      <c r="F9" s="25">
        <f t="shared" ref="F9:F17" si="8">SUM(F8*1)</f>
        <v>0</v>
      </c>
      <c r="G9" s="66">
        <f t="shared" ref="G9:G17" si="9">SUM(G8*1)</f>
        <v>0</v>
      </c>
      <c r="H9" s="66">
        <f t="shared" si="3"/>
        <v>0</v>
      </c>
      <c r="I9" s="174">
        <f t="shared" si="1"/>
        <v>0</v>
      </c>
      <c r="J9" s="30">
        <f>IF(AND(INPUT!$K$16="CPS"),0,INPUT!$N$16)</f>
        <v>0</v>
      </c>
      <c r="K9" s="30">
        <f>IF(AND(INPUT!$K$16="CPS"),ROUND((B9+C9+D9)*0.1,0),0)</f>
        <v>0</v>
      </c>
      <c r="L9" s="25">
        <f>SUM(L8*1)</f>
        <v>0</v>
      </c>
      <c r="M9" s="25">
        <f t="shared" si="4"/>
        <v>0</v>
      </c>
      <c r="N9" s="25">
        <f>SUM(N8*1)</f>
        <v>0</v>
      </c>
      <c r="O9" s="25">
        <f>INPUT!$N$21</f>
        <v>0</v>
      </c>
      <c r="P9" s="25">
        <f>INPUT!$NL$22</f>
        <v>0</v>
      </c>
      <c r="Q9" s="25">
        <f t="shared" si="6"/>
        <v>0</v>
      </c>
      <c r="R9" s="228">
        <v>45809</v>
      </c>
    </row>
    <row r="10" spans="1:19" ht="22.5" customHeight="1" thickTop="1" thickBot="1">
      <c r="A10" s="182">
        <v>45839</v>
      </c>
      <c r="B10" s="473">
        <f>(IF(AND(INPUT!$K$11="July"),INPUT!$R$11,B9))</f>
        <v>0</v>
      </c>
      <c r="C10" s="474"/>
      <c r="D10" s="24">
        <f t="shared" si="2"/>
        <v>0</v>
      </c>
      <c r="E10" s="27">
        <f t="shared" si="7"/>
        <v>0</v>
      </c>
      <c r="F10" s="24">
        <f t="shared" si="8"/>
        <v>0</v>
      </c>
      <c r="G10" s="39">
        <f t="shared" si="9"/>
        <v>0</v>
      </c>
      <c r="H10" s="39">
        <f t="shared" si="3"/>
        <v>0</v>
      </c>
      <c r="I10" s="174">
        <f t="shared" si="1"/>
        <v>0</v>
      </c>
      <c r="J10" s="136">
        <f>IF(AND(INPUT!$K$16="CPS"),0,INPUT!$O$16)</f>
        <v>0</v>
      </c>
      <c r="K10" s="29">
        <f>IF(AND(INPUT!$K$16="CPS"),ROUND((B10+C10+D10)*0.1,0),0)</f>
        <v>0</v>
      </c>
      <c r="L10" s="24">
        <f t="shared" ref="L10:L16" si="10">SUM(L9*1)</f>
        <v>0</v>
      </c>
      <c r="M10" s="24">
        <f t="shared" si="4"/>
        <v>0</v>
      </c>
      <c r="N10" s="24">
        <f t="shared" si="5"/>
        <v>0</v>
      </c>
      <c r="O10" s="24">
        <f>INPUT!$O$21</f>
        <v>0</v>
      </c>
      <c r="P10" s="24">
        <f>INPUT!$O$22</f>
        <v>0</v>
      </c>
      <c r="Q10" s="24">
        <f t="shared" si="6"/>
        <v>0</v>
      </c>
      <c r="R10" s="182">
        <v>45839</v>
      </c>
    </row>
    <row r="11" spans="1:19" ht="22.5" customHeight="1" thickTop="1" thickBot="1">
      <c r="A11" s="228">
        <v>45870</v>
      </c>
      <c r="B11" s="475">
        <f>SUM(B10*1)</f>
        <v>0</v>
      </c>
      <c r="C11" s="476"/>
      <c r="D11" s="25">
        <f t="shared" si="2"/>
        <v>0</v>
      </c>
      <c r="E11" s="26">
        <f t="shared" si="7"/>
        <v>0</v>
      </c>
      <c r="F11" s="25">
        <f t="shared" si="8"/>
        <v>0</v>
      </c>
      <c r="G11" s="66">
        <f t="shared" si="9"/>
        <v>0</v>
      </c>
      <c r="H11" s="66">
        <f t="shared" si="3"/>
        <v>0</v>
      </c>
      <c r="I11" s="174">
        <f t="shared" si="1"/>
        <v>0</v>
      </c>
      <c r="J11" s="30">
        <f>IF(AND(INPUT!$K$16="CPS"),0,INPUT!$P$16)</f>
        <v>0</v>
      </c>
      <c r="K11" s="30">
        <f>IF(AND(INPUT!$K$16="CPS"),ROUND((B11+C11+D11)*0.1,0),0)</f>
        <v>0</v>
      </c>
      <c r="L11" s="25">
        <f>SUM(L10*1)</f>
        <v>0</v>
      </c>
      <c r="M11" s="25">
        <f t="shared" si="4"/>
        <v>0</v>
      </c>
      <c r="N11" s="25">
        <f>SUM(N10*1)</f>
        <v>0</v>
      </c>
      <c r="O11" s="25">
        <f>INPUT!$P$21</f>
        <v>0</v>
      </c>
      <c r="P11" s="25">
        <f>INPUT!$P$22</f>
        <v>0</v>
      </c>
      <c r="Q11" s="25">
        <f t="shared" si="6"/>
        <v>0</v>
      </c>
      <c r="R11" s="228">
        <v>45870</v>
      </c>
    </row>
    <row r="12" spans="1:19" ht="22.5" customHeight="1" thickTop="1" thickBot="1">
      <c r="A12" s="182">
        <v>45901</v>
      </c>
      <c r="B12" s="473">
        <f t="shared" ref="B12:B17" si="11">SUM(B11*1)</f>
        <v>0</v>
      </c>
      <c r="C12" s="474"/>
      <c r="D12" s="24">
        <f t="shared" si="2"/>
        <v>0</v>
      </c>
      <c r="E12" s="27">
        <f t="shared" si="7"/>
        <v>0</v>
      </c>
      <c r="F12" s="24">
        <f t="shared" si="8"/>
        <v>0</v>
      </c>
      <c r="G12" s="39">
        <f t="shared" si="9"/>
        <v>0</v>
      </c>
      <c r="H12" s="39">
        <f t="shared" si="3"/>
        <v>0</v>
      </c>
      <c r="I12" s="174">
        <f t="shared" si="1"/>
        <v>0</v>
      </c>
      <c r="J12" s="29">
        <f>IF(AND(INPUT!$K$16="CPS"),0,INPUT!$Q$16)</f>
        <v>0</v>
      </c>
      <c r="K12" s="29">
        <f>IF(AND(INPUT!$K$16="CPS"),ROUND((B12+C12+D12)*0.1,0),0)</f>
        <v>0</v>
      </c>
      <c r="L12" s="24">
        <f t="shared" si="10"/>
        <v>0</v>
      </c>
      <c r="M12" s="24">
        <f t="shared" si="4"/>
        <v>0</v>
      </c>
      <c r="N12" s="24">
        <f t="shared" si="5"/>
        <v>0</v>
      </c>
      <c r="O12" s="24">
        <f>INPUT!$Q$21</f>
        <v>0</v>
      </c>
      <c r="P12" s="24">
        <f>INPUT!$Q$22</f>
        <v>0</v>
      </c>
      <c r="Q12" s="24">
        <f t="shared" si="6"/>
        <v>0</v>
      </c>
      <c r="R12" s="182">
        <v>45901</v>
      </c>
    </row>
    <row r="13" spans="1:19" ht="22.5" customHeight="1" thickTop="1" thickBot="1">
      <c r="A13" s="228">
        <v>45931</v>
      </c>
      <c r="B13" s="475">
        <f>(IF(AND(INPUT!$K$11="Oct"),INPUT!$R$11,B12))</f>
        <v>0</v>
      </c>
      <c r="C13" s="476"/>
      <c r="D13" s="25">
        <f t="shared" si="2"/>
        <v>0</v>
      </c>
      <c r="E13" s="26">
        <f t="shared" si="7"/>
        <v>0</v>
      </c>
      <c r="F13" s="25">
        <f t="shared" si="8"/>
        <v>0</v>
      </c>
      <c r="G13" s="66">
        <f t="shared" si="9"/>
        <v>0</v>
      </c>
      <c r="H13" s="66">
        <f t="shared" si="3"/>
        <v>0</v>
      </c>
      <c r="I13" s="174">
        <f t="shared" si="1"/>
        <v>0</v>
      </c>
      <c r="J13" s="30">
        <f>IF(AND(INPUT!$K$16="CPS"),0,INPUT!$R$16)</f>
        <v>0</v>
      </c>
      <c r="K13" s="30">
        <f>IF(AND(INPUT!$K$16="CPS"),ROUND((B13+C13+D13)*0.1,0),0)</f>
        <v>0</v>
      </c>
      <c r="L13" s="25">
        <f>SUM(L12*1)</f>
        <v>0</v>
      </c>
      <c r="M13" s="25">
        <f t="shared" si="4"/>
        <v>0</v>
      </c>
      <c r="N13" s="25">
        <f>SUM(N12*1)</f>
        <v>0</v>
      </c>
      <c r="O13" s="25">
        <f>INPUT!$R$21</f>
        <v>0</v>
      </c>
      <c r="P13" s="25">
        <f>INPUT!$R$22</f>
        <v>0</v>
      </c>
      <c r="Q13" s="25">
        <f t="shared" si="6"/>
        <v>0</v>
      </c>
      <c r="R13" s="228">
        <v>45931</v>
      </c>
      <c r="S13" s="209" t="s">
        <v>20</v>
      </c>
    </row>
    <row r="14" spans="1:19" ht="22.5" customHeight="1" thickTop="1" thickBot="1">
      <c r="A14" s="182">
        <v>45962</v>
      </c>
      <c r="B14" s="473">
        <f t="shared" si="11"/>
        <v>0</v>
      </c>
      <c r="C14" s="474"/>
      <c r="D14" s="24">
        <f>IF(AND(B14=0),0,+ROUND(B14*0.58,0))</f>
        <v>0</v>
      </c>
      <c r="E14" s="27">
        <f t="shared" si="7"/>
        <v>0</v>
      </c>
      <c r="F14" s="24">
        <f t="shared" si="8"/>
        <v>0</v>
      </c>
      <c r="G14" s="39">
        <f t="shared" si="9"/>
        <v>0</v>
      </c>
      <c r="H14" s="39">
        <f t="shared" si="3"/>
        <v>0</v>
      </c>
      <c r="I14" s="174">
        <f t="shared" si="1"/>
        <v>0</v>
      </c>
      <c r="J14" s="136">
        <f>IF(AND(INPUT!$K$16="CPS"),0,INPUT!$S$16)</f>
        <v>0</v>
      </c>
      <c r="K14" s="29">
        <f>IF(AND(INPUT!$K$16="CPS"),ROUND((B14+C14+D14)*0.1,0),0)</f>
        <v>0</v>
      </c>
      <c r="L14" s="24">
        <f t="shared" si="10"/>
        <v>0</v>
      </c>
      <c r="M14" s="24">
        <f t="shared" si="4"/>
        <v>0</v>
      </c>
      <c r="N14" s="24">
        <f t="shared" si="5"/>
        <v>0</v>
      </c>
      <c r="O14" s="24">
        <f>INPUT!$S$21</f>
        <v>0</v>
      </c>
      <c r="P14" s="24">
        <f>INPUT!$S$22</f>
        <v>0</v>
      </c>
      <c r="Q14" s="24">
        <f t="shared" si="6"/>
        <v>0</v>
      </c>
      <c r="R14" s="182">
        <v>45962</v>
      </c>
    </row>
    <row r="15" spans="1:19" ht="22.5" customHeight="1" thickTop="1" thickBot="1">
      <c r="A15" s="228">
        <v>45992</v>
      </c>
      <c r="B15" s="475">
        <f t="shared" si="11"/>
        <v>0</v>
      </c>
      <c r="C15" s="476"/>
      <c r="D15" s="25">
        <f>IF(AND(B15=0),0,+ROUND(B15*0.58,0))</f>
        <v>0</v>
      </c>
      <c r="E15" s="26">
        <f t="shared" si="7"/>
        <v>0</v>
      </c>
      <c r="F15" s="25">
        <f t="shared" si="8"/>
        <v>0</v>
      </c>
      <c r="G15" s="66">
        <f t="shared" si="9"/>
        <v>0</v>
      </c>
      <c r="H15" s="66">
        <f t="shared" si="3"/>
        <v>0</v>
      </c>
      <c r="I15" s="174">
        <f t="shared" si="1"/>
        <v>0</v>
      </c>
      <c r="J15" s="30">
        <f>IF(AND(INPUT!$K$16="CPS"),0,INPUT!$T$16)</f>
        <v>0</v>
      </c>
      <c r="K15" s="30">
        <f>IF(AND(INPUT!$K$16="CPS"),ROUND((B15+C15+D15)*0.1,0),0)</f>
        <v>0</v>
      </c>
      <c r="L15" s="25">
        <f>SUM(L14*1)</f>
        <v>0</v>
      </c>
      <c r="M15" s="25">
        <f t="shared" si="4"/>
        <v>0</v>
      </c>
      <c r="N15" s="25">
        <f t="shared" si="5"/>
        <v>0</v>
      </c>
      <c r="O15" s="25">
        <f>INPUT!$T$21</f>
        <v>0</v>
      </c>
      <c r="P15" s="25">
        <f>INPUT!$T$22</f>
        <v>0</v>
      </c>
      <c r="Q15" s="25">
        <f t="shared" si="6"/>
        <v>0</v>
      </c>
      <c r="R15" s="228">
        <v>45992</v>
      </c>
    </row>
    <row r="16" spans="1:19" ht="22.5" customHeight="1" thickTop="1" thickBot="1">
      <c r="A16" s="182">
        <v>46023</v>
      </c>
      <c r="B16" s="473">
        <f>(IF(AND(INPUT!$K$11="January"), INPUT!$R$11,B15))</f>
        <v>0</v>
      </c>
      <c r="C16" s="474"/>
      <c r="D16" s="24">
        <f>IF(AND(B16=0),0,+ROUND(B16*0.58,0))</f>
        <v>0</v>
      </c>
      <c r="E16" s="27">
        <f t="shared" si="7"/>
        <v>0</v>
      </c>
      <c r="F16" s="24">
        <f t="shared" si="8"/>
        <v>0</v>
      </c>
      <c r="G16" s="39">
        <f t="shared" si="9"/>
        <v>0</v>
      </c>
      <c r="H16" s="39">
        <f t="shared" si="3"/>
        <v>0</v>
      </c>
      <c r="I16" s="174">
        <f t="shared" si="1"/>
        <v>0</v>
      </c>
      <c r="J16" s="136">
        <f>IF(AND(INPUT!$K$16="CPS"),0,INPUT!$U$16)</f>
        <v>0</v>
      </c>
      <c r="K16" s="29">
        <f>IF(AND(INPUT!$K$16="CPS"),ROUND((B16+C16+D16)*0.1,0),0)</f>
        <v>0</v>
      </c>
      <c r="L16" s="24">
        <f t="shared" si="10"/>
        <v>0</v>
      </c>
      <c r="M16" s="24">
        <f t="shared" si="4"/>
        <v>0</v>
      </c>
      <c r="N16" s="24">
        <f t="shared" si="5"/>
        <v>0</v>
      </c>
      <c r="O16" s="24">
        <f>INPUT!$U$21</f>
        <v>0</v>
      </c>
      <c r="P16" s="24">
        <f>INPUT!$U$22</f>
        <v>0</v>
      </c>
      <c r="Q16" s="24">
        <f t="shared" si="6"/>
        <v>0</v>
      </c>
      <c r="R16" s="182">
        <v>46023</v>
      </c>
    </row>
    <row r="17" spans="1:24" ht="22.5" customHeight="1" thickTop="1" thickBot="1">
      <c r="A17" s="228">
        <v>46054</v>
      </c>
      <c r="B17" s="475">
        <f t="shared" si="11"/>
        <v>0</v>
      </c>
      <c r="C17" s="476"/>
      <c r="D17" s="25">
        <f>IF(AND(B17=0),0,+ROUND(B17*0.58,0))</f>
        <v>0</v>
      </c>
      <c r="E17" s="26">
        <f t="shared" si="7"/>
        <v>0</v>
      </c>
      <c r="F17" s="25">
        <f t="shared" si="8"/>
        <v>0</v>
      </c>
      <c r="G17" s="66">
        <f t="shared" si="9"/>
        <v>0</v>
      </c>
      <c r="H17" s="66">
        <f t="shared" si="3"/>
        <v>0</v>
      </c>
      <c r="I17" s="174">
        <f t="shared" si="1"/>
        <v>0</v>
      </c>
      <c r="J17" s="30">
        <f>IF(AND(INPUT!$K$16="CPS"),0,INPUT!$V$16)</f>
        <v>0</v>
      </c>
      <c r="K17" s="30">
        <f>IF(AND(INPUT!$K$16="CPS"),ROUND((B17+C17+D17)*0.1,0),0)</f>
        <v>0</v>
      </c>
      <c r="L17" s="25">
        <f>SUM(L16*1)</f>
        <v>0</v>
      </c>
      <c r="M17" s="25">
        <f t="shared" si="4"/>
        <v>0</v>
      </c>
      <c r="N17" s="25">
        <f t="shared" si="5"/>
        <v>0</v>
      </c>
      <c r="O17" s="25">
        <v>0</v>
      </c>
      <c r="P17" s="25">
        <v>0</v>
      </c>
      <c r="Q17" s="25">
        <f t="shared" si="6"/>
        <v>0</v>
      </c>
      <c r="R17" s="228">
        <v>46054</v>
      </c>
    </row>
    <row r="18" spans="1:24" ht="30" customHeight="1" thickTop="1" thickBot="1">
      <c r="A18" s="229" t="s">
        <v>270</v>
      </c>
      <c r="B18" s="473">
        <v>0</v>
      </c>
      <c r="C18" s="481"/>
      <c r="D18" s="31">
        <f>ROUND(B6*0.55,0)*3+ROUND(B7*0.55,0)-ROUND(B6*0.53,0)*3-ROUND(B7*0.53,0)</f>
        <v>0</v>
      </c>
      <c r="E18" s="203">
        <v>0</v>
      </c>
      <c r="F18" s="24">
        <v>0</v>
      </c>
      <c r="G18" s="39">
        <v>0</v>
      </c>
      <c r="H18" s="39">
        <v>0</v>
      </c>
      <c r="I18" s="174">
        <f t="shared" si="1"/>
        <v>0</v>
      </c>
      <c r="J18" s="29">
        <v>0</v>
      </c>
      <c r="K18" s="29">
        <f>IF(AND(INPUT!$K$16="CPS"),ROUND((B18+C18+D18)*0.1,0),0)</f>
        <v>0</v>
      </c>
      <c r="L18" s="24">
        <v>0</v>
      </c>
      <c r="M18" s="24">
        <v>0</v>
      </c>
      <c r="N18" s="24">
        <v>0</v>
      </c>
      <c r="O18" s="24">
        <v>0</v>
      </c>
      <c r="P18" s="24">
        <v>0</v>
      </c>
      <c r="Q18" s="23">
        <v>0</v>
      </c>
    </row>
    <row r="19" spans="1:24" ht="29.25" customHeight="1" thickTop="1" thickBot="1">
      <c r="A19" s="230" t="s">
        <v>269</v>
      </c>
      <c r="B19" s="475">
        <v>0</v>
      </c>
      <c r="C19" s="482"/>
      <c r="D19" s="32">
        <f>ROUND(B10*0.58,0)+ROUND(B11*0.58,0)*2+ROUND(B13*0.58,0)-ROUND(B10*0.55,0)-ROUND(B11*0.55,0)*2-ROUND(B13*0.55,0)</f>
        <v>0</v>
      </c>
      <c r="E19" s="231">
        <v>0</v>
      </c>
      <c r="F19" s="26">
        <v>0</v>
      </c>
      <c r="G19" s="67">
        <v>0</v>
      </c>
      <c r="H19" s="67">
        <v>0</v>
      </c>
      <c r="I19" s="174">
        <f t="shared" si="1"/>
        <v>0</v>
      </c>
      <c r="J19" s="30">
        <v>0</v>
      </c>
      <c r="K19" s="30">
        <f>IF(AND(INPUT!$K$16="CPS"),ROUND((B19+C19+D19)*0.1,0),0)</f>
        <v>0</v>
      </c>
      <c r="L19" s="25">
        <v>0</v>
      </c>
      <c r="M19" s="25">
        <v>0</v>
      </c>
      <c r="N19" s="25">
        <v>0</v>
      </c>
      <c r="O19" s="25">
        <v>0</v>
      </c>
      <c r="P19" s="25">
        <v>0</v>
      </c>
      <c r="Q19" s="40">
        <v>0</v>
      </c>
    </row>
    <row r="20" spans="1:24" ht="19.5" customHeight="1" thickTop="1" thickBot="1">
      <c r="A20" s="232" t="s">
        <v>24</v>
      </c>
      <c r="B20" s="483">
        <f>INPUT!$K$18</f>
        <v>0</v>
      </c>
      <c r="C20" s="484"/>
      <c r="D20" s="41">
        <f>INPUT!$M$18</f>
        <v>0</v>
      </c>
      <c r="E20" s="41">
        <f>INPUT!$N$18</f>
        <v>0</v>
      </c>
      <c r="F20" s="41">
        <f>INPUT!$O$18</f>
        <v>0</v>
      </c>
      <c r="G20" s="41">
        <v>0</v>
      </c>
      <c r="H20" s="41">
        <f>INPUT!$P$18</f>
        <v>0</v>
      </c>
      <c r="I20" s="227">
        <f t="shared" si="1"/>
        <v>0</v>
      </c>
      <c r="J20" s="42">
        <v>0</v>
      </c>
      <c r="K20" s="42">
        <v>0</v>
      </c>
      <c r="L20" s="41">
        <v>0</v>
      </c>
      <c r="M20" s="41">
        <v>0</v>
      </c>
      <c r="N20" s="41">
        <v>0</v>
      </c>
      <c r="O20" s="41">
        <v>0</v>
      </c>
      <c r="P20" s="41">
        <v>0</v>
      </c>
      <c r="Q20" s="233">
        <v>0</v>
      </c>
    </row>
    <row r="21" spans="1:24" ht="26.25" customHeight="1" thickTop="1" thickBot="1">
      <c r="A21" s="234" t="s">
        <v>6</v>
      </c>
      <c r="B21" s="477">
        <f>SUM(B6:B20)</f>
        <v>0</v>
      </c>
      <c r="C21" s="478"/>
      <c r="D21" s="235">
        <f t="shared" ref="D21:H21" si="12">SUM(D6:D20)</f>
        <v>0</v>
      </c>
      <c r="E21" s="235">
        <f t="shared" si="12"/>
        <v>0</v>
      </c>
      <c r="F21" s="235">
        <f t="shared" si="12"/>
        <v>0</v>
      </c>
      <c r="G21" s="235">
        <f t="shared" si="12"/>
        <v>0</v>
      </c>
      <c r="H21" s="235">
        <f t="shared" si="12"/>
        <v>0</v>
      </c>
      <c r="I21" s="236">
        <f>SUM(I6:I20)</f>
        <v>0</v>
      </c>
      <c r="J21" s="237">
        <f>SUM(J6:J20)</f>
        <v>0</v>
      </c>
      <c r="K21" s="238">
        <f t="shared" ref="K21:Q21" si="13">SUM(K6:K20)</f>
        <v>0</v>
      </c>
      <c r="L21" s="238">
        <f t="shared" si="13"/>
        <v>0</v>
      </c>
      <c r="M21" s="237">
        <f t="shared" si="13"/>
        <v>0</v>
      </c>
      <c r="N21" s="238">
        <f t="shared" si="13"/>
        <v>0</v>
      </c>
      <c r="O21" s="238">
        <f t="shared" si="13"/>
        <v>0</v>
      </c>
      <c r="P21" s="238">
        <f t="shared" ref="P21" si="14">SUM(P6:P20)</f>
        <v>0</v>
      </c>
      <c r="Q21" s="238">
        <f t="shared" si="13"/>
        <v>0</v>
      </c>
      <c r="R21" s="239"/>
    </row>
    <row r="22" spans="1:24" ht="21.75" customHeight="1" thickTop="1" thickBot="1">
      <c r="A22" s="181" t="s">
        <v>224</v>
      </c>
      <c r="B22" s="485">
        <v>0</v>
      </c>
      <c r="C22" s="486"/>
      <c r="D22" s="79">
        <v>0</v>
      </c>
      <c r="E22" s="79">
        <v>0</v>
      </c>
      <c r="F22" s="79">
        <v>0</v>
      </c>
      <c r="G22" s="80">
        <v>0</v>
      </c>
      <c r="H22" s="80">
        <v>0</v>
      </c>
      <c r="I22" s="185">
        <f>INPUT!$K$25</f>
        <v>0</v>
      </c>
      <c r="J22" s="81">
        <v>0</v>
      </c>
      <c r="K22" s="81">
        <f>IF(AND(INPUT!$K$16="CPS"),ROUND(I22*0.1, 0),0)</f>
        <v>0</v>
      </c>
      <c r="L22" s="79">
        <v>0</v>
      </c>
      <c r="M22" s="79">
        <v>0</v>
      </c>
      <c r="N22" s="79">
        <v>0</v>
      </c>
      <c r="O22" s="79">
        <f>INPUT!$K$26</f>
        <v>0</v>
      </c>
      <c r="P22" s="79">
        <f>INPUT!$K$26</f>
        <v>0</v>
      </c>
      <c r="Q22" s="135">
        <f>ROUND(O22*0.04, 0)</f>
        <v>0</v>
      </c>
    </row>
    <row r="23" spans="1:24" ht="18" customHeight="1" thickTop="1" thickBot="1">
      <c r="A23" s="182" t="s">
        <v>23</v>
      </c>
      <c r="B23" s="473">
        <v>0</v>
      </c>
      <c r="C23" s="474"/>
      <c r="D23" s="24">
        <v>0</v>
      </c>
      <c r="E23" s="24">
        <v>0</v>
      </c>
      <c r="F23" s="24">
        <v>0</v>
      </c>
      <c r="G23" s="39">
        <v>0</v>
      </c>
      <c r="H23" s="28">
        <v>0</v>
      </c>
      <c r="I23" s="186">
        <f>INPUT!K23</f>
        <v>0</v>
      </c>
      <c r="J23" s="29">
        <v>0</v>
      </c>
      <c r="K23" s="29">
        <v>0</v>
      </c>
      <c r="L23" s="24">
        <v>0</v>
      </c>
      <c r="M23" s="24">
        <v>0</v>
      </c>
      <c r="N23" s="24">
        <v>0</v>
      </c>
      <c r="O23" s="24">
        <v>0</v>
      </c>
      <c r="P23" s="24">
        <v>0</v>
      </c>
      <c r="Q23" s="23">
        <v>0</v>
      </c>
    </row>
    <row r="24" spans="1:24" ht="28.5" customHeight="1" thickTop="1" thickBot="1">
      <c r="A24" s="183" t="s">
        <v>33</v>
      </c>
      <c r="B24" s="475">
        <v>0</v>
      </c>
      <c r="C24" s="476"/>
      <c r="D24" s="25">
        <v>0</v>
      </c>
      <c r="E24" s="25">
        <v>0</v>
      </c>
      <c r="F24" s="25">
        <v>0</v>
      </c>
      <c r="G24" s="66">
        <v>0</v>
      </c>
      <c r="H24" s="133">
        <v>0</v>
      </c>
      <c r="I24" s="186">
        <f>INPUT!K24</f>
        <v>0</v>
      </c>
      <c r="J24" s="30">
        <v>0</v>
      </c>
      <c r="K24" s="30">
        <v>0</v>
      </c>
      <c r="L24" s="25">
        <v>0</v>
      </c>
      <c r="M24" s="25">
        <v>0</v>
      </c>
      <c r="N24" s="25">
        <v>0</v>
      </c>
      <c r="O24" s="25">
        <v>0</v>
      </c>
      <c r="P24" s="25">
        <v>0</v>
      </c>
      <c r="Q24" s="40">
        <v>0</v>
      </c>
    </row>
    <row r="25" spans="1:24" ht="24" customHeight="1" thickTop="1" thickBot="1">
      <c r="A25" s="23" t="s">
        <v>193</v>
      </c>
      <c r="B25" s="473">
        <v>0</v>
      </c>
      <c r="C25" s="474"/>
      <c r="D25" s="41">
        <v>0</v>
      </c>
      <c r="E25" s="41">
        <v>0</v>
      </c>
      <c r="F25" s="41">
        <v>0</v>
      </c>
      <c r="G25" s="41">
        <v>0</v>
      </c>
      <c r="H25" s="41">
        <v>0</v>
      </c>
      <c r="I25" s="186">
        <f>INPUT!K19</f>
        <v>0</v>
      </c>
      <c r="J25" s="29">
        <v>0</v>
      </c>
      <c r="K25" s="29">
        <v>0</v>
      </c>
      <c r="L25" s="24">
        <v>0</v>
      </c>
      <c r="M25" s="24">
        <v>0</v>
      </c>
      <c r="N25" s="24">
        <v>0</v>
      </c>
      <c r="O25" s="24">
        <v>0</v>
      </c>
      <c r="P25" s="24">
        <v>0</v>
      </c>
      <c r="Q25" s="23">
        <v>0</v>
      </c>
    </row>
    <row r="26" spans="1:24" ht="25.5" customHeight="1" thickTop="1" thickBot="1">
      <c r="A26" s="240" t="s">
        <v>59</v>
      </c>
      <c r="B26" s="479">
        <f>SUM(B21:B24)-B25</f>
        <v>0</v>
      </c>
      <c r="C26" s="480"/>
      <c r="D26" s="241">
        <f t="shared" ref="D26:I26" si="15">SUM(D21:D24)-D25</f>
        <v>0</v>
      </c>
      <c r="E26" s="241">
        <f t="shared" si="15"/>
        <v>0</v>
      </c>
      <c r="F26" s="241">
        <f t="shared" si="15"/>
        <v>0</v>
      </c>
      <c r="G26" s="241">
        <f t="shared" si="15"/>
        <v>0</v>
      </c>
      <c r="H26" s="241">
        <f t="shared" si="15"/>
        <v>0</v>
      </c>
      <c r="I26" s="241">
        <f t="shared" si="15"/>
        <v>0</v>
      </c>
      <c r="J26" s="241">
        <f t="shared" ref="J26:N26" si="16">SUM(J21:J25)</f>
        <v>0</v>
      </c>
      <c r="K26" s="241">
        <f t="shared" si="16"/>
        <v>0</v>
      </c>
      <c r="L26" s="241">
        <f t="shared" si="16"/>
        <v>0</v>
      </c>
      <c r="M26" s="241">
        <f t="shared" si="16"/>
        <v>0</v>
      </c>
      <c r="N26" s="241">
        <f t="shared" si="16"/>
        <v>0</v>
      </c>
      <c r="O26" s="241">
        <f>SUM(O21:O25)</f>
        <v>0</v>
      </c>
      <c r="P26" s="241">
        <f>SUM(P21:P25)</f>
        <v>0</v>
      </c>
      <c r="Q26" s="241">
        <f>SUM(Q21:Q25)</f>
        <v>0</v>
      </c>
      <c r="X26" s="242"/>
    </row>
    <row r="27" spans="1:24" ht="21" customHeight="1" thickTop="1">
      <c r="A27" s="507" t="s">
        <v>252</v>
      </c>
      <c r="B27" s="508"/>
      <c r="C27" s="508"/>
      <c r="D27" s="508"/>
      <c r="E27" s="508"/>
      <c r="F27" s="508"/>
      <c r="G27" s="508"/>
      <c r="H27" s="508"/>
      <c r="I27" s="508"/>
      <c r="J27" s="508"/>
      <c r="K27" s="508"/>
      <c r="L27" s="508"/>
      <c r="M27" s="508"/>
      <c r="N27" s="508"/>
      <c r="O27" s="508"/>
      <c r="P27" s="508"/>
      <c r="Q27" s="509"/>
      <c r="X27" s="242"/>
    </row>
    <row r="28" spans="1:24" ht="21" customHeight="1">
      <c r="A28" s="501" t="s">
        <v>251</v>
      </c>
      <c r="B28" s="502"/>
      <c r="C28" s="502"/>
      <c r="D28" s="502"/>
      <c r="E28" s="502"/>
      <c r="F28" s="502"/>
      <c r="G28" s="503"/>
      <c r="H28" s="243"/>
      <c r="I28" s="131">
        <f>SUM(I26*1)</f>
        <v>0</v>
      </c>
      <c r="J28" s="244"/>
      <c r="K28" s="244"/>
      <c r="L28" s="512"/>
      <c r="M28" s="513"/>
      <c r="N28" s="245"/>
      <c r="O28" s="246"/>
      <c r="P28" s="246"/>
      <c r="Q28" s="247"/>
      <c r="R28" s="520"/>
      <c r="S28" s="521"/>
      <c r="T28" s="248"/>
      <c r="U28" s="242"/>
      <c r="X28" s="242"/>
    </row>
    <row r="29" spans="1:24" ht="15.75" customHeight="1">
      <c r="A29" s="487" t="s">
        <v>227</v>
      </c>
      <c r="B29" s="488"/>
      <c r="C29" s="488"/>
      <c r="D29" s="488"/>
      <c r="E29" s="488"/>
      <c r="F29" s="489"/>
      <c r="G29" s="17">
        <f>IF(AND(INPUT!$R$10&gt;0), MIN(MIN((INPUT!$R$10*12), H26), 38400),0)</f>
        <v>0</v>
      </c>
      <c r="H29" s="17"/>
      <c r="I29" s="131">
        <f>SUM(I28)-(G29)</f>
        <v>0</v>
      </c>
      <c r="J29" s="249"/>
      <c r="K29" s="249"/>
      <c r="L29" s="522"/>
      <c r="M29" s="523"/>
      <c r="N29" s="250"/>
      <c r="O29" s="251"/>
      <c r="P29" s="251"/>
      <c r="Q29" s="252"/>
      <c r="R29" s="253"/>
      <c r="S29" s="254"/>
      <c r="T29" s="248"/>
      <c r="U29" s="242"/>
      <c r="X29" s="242"/>
    </row>
    <row r="30" spans="1:24" ht="15.75" customHeight="1">
      <c r="A30" s="255" t="s">
        <v>234</v>
      </c>
      <c r="B30" s="256"/>
      <c r="C30" s="256"/>
      <c r="D30" s="256"/>
      <c r="E30" s="256"/>
      <c r="F30" s="257"/>
      <c r="G30" s="17">
        <v>75000</v>
      </c>
      <c r="H30" s="17"/>
      <c r="I30" s="131">
        <f>IF(SUM(I29-G30)&gt;0, SUM(I29-G30), 0)</f>
        <v>0</v>
      </c>
      <c r="J30" s="249"/>
      <c r="K30" s="249"/>
      <c r="L30" s="258"/>
      <c r="M30" s="259"/>
      <c r="N30" s="250"/>
      <c r="O30" s="251"/>
      <c r="P30" s="251"/>
      <c r="Q30" s="252"/>
      <c r="R30" s="253"/>
      <c r="S30" s="254"/>
      <c r="T30" s="248"/>
      <c r="U30" s="242"/>
      <c r="X30" s="242"/>
    </row>
    <row r="31" spans="1:24" ht="17.25" customHeight="1">
      <c r="A31" s="487" t="s">
        <v>15</v>
      </c>
      <c r="B31" s="488"/>
      <c r="C31" s="488"/>
      <c r="D31" s="488"/>
      <c r="E31" s="488"/>
      <c r="F31" s="489"/>
      <c r="G31" s="260"/>
      <c r="H31" s="260"/>
      <c r="I31" s="131">
        <f>SUM(I30* 1)</f>
        <v>0</v>
      </c>
      <c r="J31" s="261"/>
      <c r="K31" s="262"/>
      <c r="L31" s="524"/>
      <c r="M31" s="525"/>
      <c r="N31" s="250"/>
      <c r="O31" s="251"/>
      <c r="P31" s="251"/>
      <c r="Q31" s="263"/>
      <c r="R31" s="520"/>
      <c r="S31" s="521"/>
      <c r="T31" s="248"/>
      <c r="U31" s="264"/>
      <c r="X31" s="242"/>
    </row>
    <row r="32" spans="1:24" ht="27.75" customHeight="1">
      <c r="A32" s="495" t="s">
        <v>217</v>
      </c>
      <c r="B32" s="496"/>
      <c r="C32" s="496"/>
      <c r="D32" s="496"/>
      <c r="E32" s="496"/>
      <c r="F32" s="497"/>
      <c r="G32" s="265"/>
      <c r="H32" s="265"/>
      <c r="I32" s="175">
        <f>ROUNDUP(I31*1,-1)</f>
        <v>0</v>
      </c>
      <c r="J32" s="266"/>
      <c r="K32" s="267"/>
      <c r="L32" s="526"/>
      <c r="M32" s="526"/>
      <c r="N32" s="268"/>
      <c r="O32" s="269"/>
      <c r="P32" s="269"/>
      <c r="Q32" s="261"/>
      <c r="R32" s="531"/>
      <c r="S32" s="532"/>
      <c r="T32" s="248"/>
      <c r="U32" s="242"/>
      <c r="X32" s="242"/>
    </row>
    <row r="33" spans="1:24" ht="27" customHeight="1">
      <c r="A33" s="490" t="s">
        <v>18</v>
      </c>
      <c r="B33" s="491"/>
      <c r="C33" s="491"/>
      <c r="D33" s="491"/>
      <c r="E33" s="491"/>
      <c r="F33" s="492"/>
      <c r="G33" s="270"/>
      <c r="H33" s="270"/>
      <c r="I33" s="176" t="str">
        <f>IF(AND(I32&lt;=400000),"NIL TAX",IF(AND(+A1="Mr.",I32&gt;400000,+I32&lt;=800000),ROUND((I32-400000)*0.05,0),IF(AND(+A1="Ms.",I32&gt;400000,+I32&lt;=800000),ROUND((I32-400000)*0.05,0),IF(AND(+A1="Mr.",I32&gt;800000,+I32&lt;=1200000),(I32-800000)*0.1+20000,IF(AND(+A1="Ms.",I32&gt;800000,+I32&lt;=1200000),(I32-800000)*0.1+20000,IF(AND(+A1="Mr.",I32&gt;1200000,+I32&lt;=1600000),(I32-1200000)*0.15+40000+20000,IF(AND(+A1="Ms.",I32&gt;1200000,+I32&lt;=1600000),(I32-1200000)*0.15+40000+20000,IF(AND(+A1="Mr.",I32&gt;1600000,+I32&lt;=2000000),(I32-1600000)*0.2+60000+40000+20000,IF(AND(+A1="Ms.",I32&gt;1600000,+I32&lt;=2000000),(I32-1600000)*0.2+60000+40000+20000,IF(AND(+A1="Mr.",I32&gt;2000000,+I32&lt;=2400000),(I32-2000000)*0.25+80000+60000+40000+20000,IF(AND(+A1="Ms.",I32&gt;2000000,+I32&lt;=2400000),(I32-2000000)*0.25+80000+60000+40000+20000,IF(AND(+A1="Mr.",I32&gt;2400000),(I32-2400000)*0.3+100000+80000+60000+40000+20000,IF(AND(+A1="Ms.",I32&gt;2400000),(I32-2400000)*0.3+100000+80000+60000+40000+20000)))))))))))))</f>
        <v>NIL TAX</v>
      </c>
      <c r="J33" s="261"/>
      <c r="K33" s="262"/>
      <c r="L33" s="493"/>
      <c r="M33" s="494"/>
      <c r="N33" s="250"/>
      <c r="O33" s="251"/>
      <c r="P33" s="251"/>
      <c r="Q33" s="261"/>
      <c r="R33" s="520"/>
      <c r="S33" s="521"/>
      <c r="T33" s="248"/>
      <c r="U33" s="271"/>
      <c r="X33" s="242"/>
    </row>
    <row r="34" spans="1:24" ht="27" customHeight="1">
      <c r="A34" s="272" t="s">
        <v>273</v>
      </c>
      <c r="B34" s="273"/>
      <c r="C34" s="273"/>
      <c r="D34" s="273"/>
      <c r="E34" s="273"/>
      <c r="F34" s="274"/>
      <c r="G34" s="275"/>
      <c r="H34" s="276"/>
      <c r="I34" s="176">
        <f>IF(AND(I33="NIL TAX"),0,IF(AND(I32&gt;=400000,I32&lt;=1200000),MIN(60000,I33), 0))</f>
        <v>0</v>
      </c>
      <c r="J34" s="266"/>
      <c r="K34" s="277"/>
      <c r="L34" s="526"/>
      <c r="M34" s="526"/>
      <c r="N34" s="278"/>
      <c r="O34" s="269"/>
      <c r="P34" s="269"/>
      <c r="Q34" s="261"/>
      <c r="R34" s="520"/>
      <c r="S34" s="521"/>
      <c r="T34" s="248"/>
      <c r="U34" s="242"/>
      <c r="X34" s="279"/>
    </row>
    <row r="35" spans="1:24" ht="27" customHeight="1">
      <c r="A35" s="272" t="s">
        <v>271</v>
      </c>
      <c r="B35" s="273"/>
      <c r="C35" s="273"/>
      <c r="D35" s="273"/>
      <c r="E35" s="273"/>
      <c r="F35" s="274"/>
      <c r="G35" s="275"/>
      <c r="H35" s="276"/>
      <c r="I35" s="176">
        <f>IF(AND(I32&gt;5000000),ROUND(I33*0.1,0),0)</f>
        <v>0</v>
      </c>
      <c r="J35" s="266"/>
      <c r="K35" s="277"/>
      <c r="L35" s="346"/>
      <c r="M35" s="346"/>
      <c r="N35" s="278"/>
      <c r="O35" s="269"/>
      <c r="P35" s="269"/>
      <c r="Q35" s="261"/>
      <c r="R35" s="344"/>
      <c r="S35" s="345"/>
      <c r="T35" s="248"/>
      <c r="U35" s="242"/>
      <c r="X35" s="279"/>
    </row>
    <row r="36" spans="1:24" ht="27" customHeight="1">
      <c r="A36" s="272" t="s">
        <v>272</v>
      </c>
      <c r="B36" s="273"/>
      <c r="C36" s="273"/>
      <c r="D36" s="273"/>
      <c r="E36" s="273"/>
      <c r="F36" s="274"/>
      <c r="G36" s="275"/>
      <c r="H36" s="276"/>
      <c r="I36" s="176">
        <f>IF(AND(I33="NIL TAX"),0,IF(AND(I32&gt;1200000,I32&lt;=1275000),I33-MIN(I32-1200000,I33), IF(AND(I32&gt;5000000, I32&lt;=5175000), (I35-(I32-5000000)*0.7), 0)))</f>
        <v>0</v>
      </c>
      <c r="J36" s="266"/>
      <c r="K36" s="277"/>
      <c r="L36" s="346"/>
      <c r="M36" s="346"/>
      <c r="N36" s="278"/>
      <c r="O36" s="269"/>
      <c r="P36" s="269"/>
      <c r="Q36" s="261"/>
      <c r="R36" s="344"/>
      <c r="S36" s="345"/>
      <c r="T36" s="248"/>
      <c r="U36" s="242"/>
      <c r="X36" s="279"/>
    </row>
    <row r="37" spans="1:24" ht="24.75" customHeight="1">
      <c r="A37" s="280" t="s">
        <v>16</v>
      </c>
      <c r="B37" s="281"/>
      <c r="C37" s="281"/>
      <c r="D37" s="281"/>
      <c r="E37" s="281"/>
      <c r="F37" s="282"/>
      <c r="G37" s="265"/>
      <c r="H37" s="265"/>
      <c r="I37" s="175">
        <f>IF(AND(I33="NIL TAX"),0,IF(AND(ROUND((I33-I34+I35-I36),0)&gt;0), ROUND((I33-I34+I35-I36),0), 0))</f>
        <v>0</v>
      </c>
      <c r="J37" s="261"/>
      <c r="K37" s="262"/>
      <c r="L37" s="529"/>
      <c r="M37" s="530"/>
      <c r="N37" s="250"/>
      <c r="O37" s="251"/>
      <c r="P37" s="251"/>
      <c r="Q37" s="261"/>
      <c r="R37" s="520"/>
      <c r="S37" s="521"/>
      <c r="T37" s="248"/>
      <c r="U37" s="242"/>
      <c r="X37" s="283"/>
    </row>
    <row r="38" spans="1:24" ht="19.5" customHeight="1">
      <c r="A38" s="284" t="s">
        <v>225</v>
      </c>
      <c r="B38" s="285"/>
      <c r="C38" s="285"/>
      <c r="D38" s="285"/>
      <c r="E38" s="285"/>
      <c r="F38" s="286"/>
      <c r="G38" s="287"/>
      <c r="H38" s="287"/>
      <c r="I38" s="177">
        <f>ROUND((I37*0.04),0)</f>
        <v>0</v>
      </c>
      <c r="J38" s="266"/>
      <c r="K38" s="277"/>
      <c r="L38" s="526"/>
      <c r="M38" s="526"/>
      <c r="N38" s="278"/>
      <c r="O38" s="269"/>
      <c r="P38" s="269"/>
      <c r="Q38" s="261"/>
      <c r="R38" s="520"/>
      <c r="S38" s="521"/>
      <c r="T38" s="248"/>
      <c r="U38" s="264"/>
    </row>
    <row r="39" spans="1:24" ht="20.25" customHeight="1">
      <c r="A39" s="280" t="s">
        <v>17</v>
      </c>
      <c r="B39" s="281"/>
      <c r="C39" s="281"/>
      <c r="D39" s="281"/>
      <c r="E39" s="281"/>
      <c r="F39" s="282"/>
      <c r="G39" s="288"/>
      <c r="H39" s="288"/>
      <c r="I39" s="178">
        <f>IF(AND(I37:I38)&gt;0,(I37+I38),("NIL TAX"))</f>
        <v>0</v>
      </c>
      <c r="J39" s="261"/>
      <c r="K39" s="262"/>
      <c r="L39" s="524"/>
      <c r="M39" s="525"/>
      <c r="N39" s="289"/>
      <c r="O39" s="222"/>
      <c r="P39" s="222"/>
      <c r="Q39" s="261"/>
      <c r="R39" s="531"/>
      <c r="S39" s="532"/>
      <c r="T39" s="248"/>
      <c r="U39" s="242"/>
    </row>
    <row r="40" spans="1:24" ht="24.75" customHeight="1">
      <c r="A40" s="284" t="s">
        <v>284</v>
      </c>
      <c r="B40" s="285"/>
      <c r="C40" s="285"/>
      <c r="D40" s="285"/>
      <c r="E40" s="285"/>
      <c r="F40" s="286"/>
      <c r="G40" s="287"/>
      <c r="H40" s="290"/>
      <c r="I40" s="179">
        <f>IF(AND(I31=0),0,($O$26))</f>
        <v>0</v>
      </c>
      <c r="J40" s="266"/>
      <c r="K40" s="291"/>
      <c r="L40" s="292"/>
      <c r="M40" s="293"/>
      <c r="N40" s="294"/>
      <c r="O40" s="266"/>
      <c r="P40" s="266"/>
      <c r="Q40" s="261"/>
    </row>
    <row r="41" spans="1:24" ht="24.75" customHeight="1">
      <c r="A41" s="284" t="s">
        <v>283</v>
      </c>
      <c r="B41" s="285"/>
      <c r="C41" s="285"/>
      <c r="D41" s="285"/>
      <c r="E41" s="285"/>
      <c r="F41" s="286"/>
      <c r="G41" s="354"/>
      <c r="H41" s="355"/>
      <c r="I41" s="179">
        <f>IF(AND(I32=0),0,($P$26))</f>
        <v>0</v>
      </c>
      <c r="J41" s="269"/>
      <c r="K41" s="277"/>
      <c r="L41" s="292"/>
      <c r="M41" s="293"/>
      <c r="N41" s="356"/>
      <c r="O41" s="266"/>
      <c r="P41" s="266"/>
      <c r="Q41" s="261"/>
    </row>
    <row r="42" spans="1:24" ht="23.25" customHeight="1">
      <c r="A42" s="284" t="s">
        <v>285</v>
      </c>
      <c r="B42" s="285"/>
      <c r="C42" s="285"/>
      <c r="D42" s="285"/>
      <c r="E42" s="285"/>
      <c r="F42" s="286"/>
      <c r="G42" s="295"/>
      <c r="H42" s="296"/>
      <c r="I42" s="179">
        <f>IF(AND(I31=0),0,($Q$26))</f>
        <v>0</v>
      </c>
      <c r="J42" s="297"/>
      <c r="K42" s="297"/>
      <c r="L42" s="298"/>
      <c r="M42" s="299"/>
      <c r="N42" s="300"/>
      <c r="O42" s="222"/>
      <c r="P42" s="222"/>
      <c r="Q42" s="261"/>
    </row>
    <row r="43" spans="1:24" ht="21.75" customHeight="1">
      <c r="A43" s="272" t="s">
        <v>80</v>
      </c>
      <c r="B43" s="273"/>
      <c r="C43" s="273"/>
      <c r="D43" s="273"/>
      <c r="E43" s="273"/>
      <c r="F43" s="274"/>
      <c r="G43" s="275"/>
      <c r="H43" s="276"/>
      <c r="I43" s="187">
        <f>INPUT!$F$28</f>
        <v>0</v>
      </c>
      <c r="J43" s="301"/>
      <c r="K43" s="302"/>
      <c r="L43" s="303"/>
      <c r="M43" s="304"/>
      <c r="N43" s="305"/>
      <c r="O43" s="222"/>
      <c r="P43" s="222"/>
      <c r="Q43" s="261"/>
      <c r="R43" s="533"/>
      <c r="S43" s="534"/>
      <c r="T43" s="306"/>
    </row>
    <row r="44" spans="1:24" ht="21.75" customHeight="1">
      <c r="A44" s="307" t="s">
        <v>287</v>
      </c>
      <c r="B44" s="307"/>
      <c r="C44" s="307"/>
      <c r="D44" s="307"/>
      <c r="E44" s="308"/>
      <c r="F44" s="307"/>
      <c r="G44" s="301"/>
      <c r="H44" s="301"/>
      <c r="I44" s="180">
        <f>ROUND(SUM(I39)-(I40+I41+I42+I43), 0)</f>
        <v>0</v>
      </c>
      <c r="J44" s="222"/>
      <c r="K44" s="222"/>
      <c r="L44" s="303"/>
      <c r="M44" s="304"/>
      <c r="N44" s="305"/>
      <c r="O44" s="222"/>
      <c r="P44" s="222"/>
      <c r="Q44" s="261"/>
      <c r="R44" s="527"/>
      <c r="S44" s="528"/>
      <c r="T44" s="306"/>
    </row>
    <row r="45" spans="1:24" ht="15.75" customHeight="1">
      <c r="A45" s="307" t="s">
        <v>190</v>
      </c>
      <c r="B45" s="307"/>
      <c r="C45" s="307"/>
      <c r="D45" s="307"/>
      <c r="E45" s="308"/>
      <c r="F45" s="307"/>
      <c r="G45" s="301"/>
      <c r="H45" s="301"/>
      <c r="I45" s="180">
        <f>IF(AND(I44&gt;0), IF(AND(I35&gt;0), ROUND(I34-I40-I43/1.04, 0), ROUND(I44/1.04, 0)), 0)</f>
        <v>0</v>
      </c>
      <c r="J45" s="222"/>
      <c r="K45" s="222"/>
      <c r="L45" s="303"/>
      <c r="M45" s="304"/>
      <c r="N45" s="305"/>
      <c r="O45" s="222"/>
      <c r="P45" s="222"/>
      <c r="Q45" s="261"/>
      <c r="R45" s="527"/>
      <c r="S45" s="528"/>
      <c r="T45" s="306"/>
    </row>
    <row r="46" spans="1:24" ht="15.75" customHeight="1">
      <c r="A46" s="307" t="s">
        <v>288</v>
      </c>
      <c r="B46" s="307"/>
      <c r="C46" s="307"/>
      <c r="D46" s="307"/>
      <c r="E46" s="308"/>
      <c r="F46" s="307"/>
      <c r="G46" s="301"/>
      <c r="H46" s="301"/>
      <c r="I46" s="180">
        <f>IF(AND(I45&gt;0), (I35-I36-I41), 0)</f>
        <v>0</v>
      </c>
      <c r="J46" s="222"/>
      <c r="K46" s="222"/>
      <c r="L46" s="303"/>
      <c r="M46" s="304"/>
      <c r="N46" s="305"/>
      <c r="O46" s="222"/>
      <c r="P46" s="222"/>
      <c r="Q46" s="261"/>
      <c r="R46" s="349"/>
      <c r="S46" s="350"/>
      <c r="T46" s="306"/>
    </row>
    <row r="47" spans="1:24" ht="15.75" customHeight="1">
      <c r="A47" s="307" t="s">
        <v>191</v>
      </c>
      <c r="B47" s="307"/>
      <c r="C47" s="307"/>
      <c r="D47" s="307"/>
      <c r="E47" s="308"/>
      <c r="F47" s="307"/>
      <c r="G47" s="301"/>
      <c r="H47" s="301"/>
      <c r="I47" s="180">
        <f>ROUND((I45+I46)*0.04, 0)</f>
        <v>0</v>
      </c>
      <c r="J47" s="222"/>
      <c r="K47" s="222"/>
      <c r="L47" s="303"/>
      <c r="M47" s="304"/>
      <c r="N47" s="305"/>
      <c r="O47" s="222"/>
      <c r="P47" s="222"/>
      <c r="Q47" s="261"/>
      <c r="R47" s="527"/>
      <c r="S47" s="528"/>
      <c r="T47" s="306"/>
    </row>
    <row r="48" spans="1:24" ht="15.75" customHeight="1">
      <c r="A48" s="307"/>
      <c r="B48" s="307"/>
      <c r="C48" s="307"/>
      <c r="D48" s="307"/>
      <c r="E48" s="308"/>
      <c r="F48" s="307"/>
      <c r="G48" s="301"/>
      <c r="H48" s="301"/>
      <c r="I48" s="309"/>
      <c r="J48" s="222"/>
      <c r="K48" s="222"/>
      <c r="L48" s="303"/>
      <c r="M48" s="304"/>
      <c r="N48" s="305"/>
      <c r="O48" s="222"/>
      <c r="P48" s="222"/>
      <c r="Q48" s="261"/>
      <c r="R48" s="310"/>
      <c r="S48" s="311"/>
      <c r="T48" s="306"/>
    </row>
    <row r="49" spans="1:20" ht="18.75" customHeight="1">
      <c r="A49" s="312"/>
      <c r="B49" s="313"/>
      <c r="C49" s="313"/>
      <c r="D49" s="313"/>
      <c r="E49" s="313"/>
      <c r="F49" s="313"/>
      <c r="G49" s="313"/>
      <c r="H49" s="313"/>
      <c r="I49" s="314"/>
      <c r="J49" s="222"/>
      <c r="K49" s="222"/>
      <c r="L49" s="303"/>
      <c r="M49" s="315"/>
      <c r="N49" s="305"/>
      <c r="O49" s="222"/>
      <c r="P49" s="222"/>
      <c r="Q49" s="261"/>
      <c r="R49" s="527"/>
      <c r="S49" s="528"/>
      <c r="T49" s="306"/>
    </row>
    <row r="50" spans="1:20" ht="17.25" customHeight="1">
      <c r="A50" s="316"/>
      <c r="B50" s="316"/>
      <c r="C50" s="316"/>
      <c r="D50" s="316"/>
      <c r="E50" s="316"/>
      <c r="F50" s="317"/>
      <c r="G50" s="316"/>
      <c r="H50" s="316"/>
      <c r="I50" s="314"/>
      <c r="J50" s="222"/>
      <c r="K50" s="222"/>
      <c r="L50" s="303"/>
      <c r="M50" s="318"/>
      <c r="N50" s="319"/>
      <c r="O50" s="222"/>
      <c r="P50" s="222"/>
      <c r="Q50" s="261"/>
      <c r="R50" s="527"/>
      <c r="S50" s="528"/>
      <c r="T50" s="320"/>
    </row>
    <row r="51" spans="1:20" ht="20.25" customHeight="1">
      <c r="A51" s="321"/>
      <c r="B51" s="321"/>
      <c r="C51" s="321"/>
      <c r="D51" s="321"/>
      <c r="E51" s="321"/>
      <c r="F51" s="322"/>
      <c r="G51" s="322"/>
      <c r="H51" s="322"/>
      <c r="I51" s="323"/>
      <c r="J51" s="222"/>
      <c r="K51" s="222"/>
      <c r="L51" s="324"/>
      <c r="M51" s="222"/>
      <c r="N51" s="222"/>
      <c r="O51" s="222"/>
      <c r="P51" s="222"/>
      <c r="Q51" s="261"/>
    </row>
    <row r="52" spans="1:20" ht="15" customHeight="1">
      <c r="J52" s="326"/>
      <c r="K52" s="326"/>
      <c r="L52" s="326"/>
    </row>
    <row r="53" spans="1:20" ht="15.95" customHeight="1">
      <c r="A53" s="327"/>
      <c r="B53" s="327"/>
      <c r="C53" s="327"/>
      <c r="D53" s="327"/>
      <c r="E53" s="327"/>
      <c r="F53" s="327"/>
      <c r="G53" s="327"/>
      <c r="H53" s="327"/>
      <c r="I53" s="328"/>
      <c r="J53" s="329"/>
      <c r="K53" s="329"/>
      <c r="L53" s="329"/>
      <c r="M53" s="329"/>
      <c r="N53" s="327"/>
    </row>
    <row r="54" spans="1:20" ht="15.95" customHeight="1">
      <c r="A54" s="328"/>
      <c r="B54" s="328"/>
      <c r="C54" s="328"/>
      <c r="D54" s="328"/>
      <c r="E54" s="328"/>
      <c r="F54" s="328"/>
      <c r="G54" s="330"/>
      <c r="H54" s="330"/>
      <c r="I54" s="330"/>
      <c r="J54" s="331"/>
      <c r="K54" s="331"/>
    </row>
    <row r="55" spans="1:20" ht="15.95" customHeight="1">
      <c r="A55" s="328"/>
      <c r="B55" s="328"/>
      <c r="C55" s="328"/>
      <c r="D55" s="328"/>
      <c r="E55" s="328"/>
      <c r="F55" s="330"/>
      <c r="G55" s="330"/>
      <c r="H55" s="330"/>
      <c r="I55" s="330"/>
    </row>
    <row r="56" spans="1:20" ht="15.95" customHeight="1">
      <c r="A56" s="328"/>
      <c r="B56" s="328"/>
      <c r="C56" s="328"/>
      <c r="D56" s="332"/>
      <c r="E56" s="328"/>
      <c r="F56" s="330"/>
      <c r="G56" s="330"/>
      <c r="H56" s="330"/>
      <c r="I56" s="330"/>
    </row>
    <row r="57" spans="1:20" ht="15.75" customHeight="1">
      <c r="A57" s="328"/>
      <c r="B57" s="328"/>
      <c r="C57" s="328"/>
      <c r="D57" s="328"/>
      <c r="E57" s="328"/>
      <c r="F57" s="328"/>
      <c r="G57" s="330"/>
      <c r="H57" s="330"/>
      <c r="I57" s="330"/>
      <c r="J57" s="333"/>
      <c r="K57" s="333"/>
    </row>
    <row r="58" spans="1:20" ht="17.100000000000001" customHeight="1">
      <c r="A58" s="334"/>
      <c r="B58" s="334"/>
      <c r="C58" s="334"/>
      <c r="D58" s="334"/>
      <c r="E58" s="334"/>
      <c r="F58" s="330"/>
      <c r="G58" s="335"/>
      <c r="H58" s="335"/>
      <c r="I58" s="330"/>
    </row>
    <row r="59" spans="1:20" ht="17.100000000000001" customHeight="1">
      <c r="A59" s="330"/>
      <c r="B59" s="330"/>
      <c r="C59" s="330"/>
      <c r="D59" s="330"/>
      <c r="E59" s="336"/>
      <c r="F59" s="330"/>
      <c r="G59" s="330"/>
      <c r="H59" s="330"/>
      <c r="I59" s="330"/>
    </row>
    <row r="60" spans="1:20" ht="17.100000000000001" customHeight="1"/>
  </sheetData>
  <sheetProtection password="C6AA" sheet="1" objects="1" scenarios="1"/>
  <mergeCells count="56">
    <mergeCell ref="R50:S50"/>
    <mergeCell ref="R31:S31"/>
    <mergeCell ref="R32:S32"/>
    <mergeCell ref="R43:S43"/>
    <mergeCell ref="R44:S44"/>
    <mergeCell ref="R47:S47"/>
    <mergeCell ref="R28:S28"/>
    <mergeCell ref="L29:M29"/>
    <mergeCell ref="L31:M31"/>
    <mergeCell ref="L32:M32"/>
    <mergeCell ref="R49:S49"/>
    <mergeCell ref="R45:S45"/>
    <mergeCell ref="L34:M34"/>
    <mergeCell ref="L38:M38"/>
    <mergeCell ref="L39:M39"/>
    <mergeCell ref="L37:M37"/>
    <mergeCell ref="R33:S33"/>
    <mergeCell ref="R34:S34"/>
    <mergeCell ref="R37:S37"/>
    <mergeCell ref="R38:S38"/>
    <mergeCell ref="R39:S39"/>
    <mergeCell ref="A31:F31"/>
    <mergeCell ref="A33:F33"/>
    <mergeCell ref="L33:M33"/>
    <mergeCell ref="A32:F32"/>
    <mergeCell ref="E1:M1"/>
    <mergeCell ref="A28:G28"/>
    <mergeCell ref="B4:G4"/>
    <mergeCell ref="A27:Q27"/>
    <mergeCell ref="B1:C1"/>
    <mergeCell ref="L28:M28"/>
    <mergeCell ref="J2:L2"/>
    <mergeCell ref="J4:O4"/>
    <mergeCell ref="A29:F29"/>
    <mergeCell ref="A3:Q3"/>
    <mergeCell ref="B14:C14"/>
    <mergeCell ref="B6:C6"/>
    <mergeCell ref="B18:C18"/>
    <mergeCell ref="B19:C19"/>
    <mergeCell ref="B20:C20"/>
    <mergeCell ref="B22:C22"/>
    <mergeCell ref="B11:C11"/>
    <mergeCell ref="B15:C15"/>
    <mergeCell ref="B16:C16"/>
    <mergeCell ref="B17:C17"/>
    <mergeCell ref="B10:C10"/>
    <mergeCell ref="B9:C9"/>
    <mergeCell ref="B8:C8"/>
    <mergeCell ref="B7:C7"/>
    <mergeCell ref="B13:C13"/>
    <mergeCell ref="B12:C12"/>
    <mergeCell ref="B23:C23"/>
    <mergeCell ref="B24:C24"/>
    <mergeCell ref="B21:C21"/>
    <mergeCell ref="B25:C25"/>
    <mergeCell ref="B26:C26"/>
  </mergeCells>
  <phoneticPr fontId="0" type="noConversion"/>
  <conditionalFormatting sqref="B10">
    <cfRule type="expression" dxfId="24" priority="17" stopIfTrue="1">
      <formula>B10&gt;B9</formula>
    </cfRule>
    <cfRule type="expression" dxfId="23" priority="24" stopIfTrue="1">
      <formula>B10&gt;B9</formula>
    </cfRule>
    <cfRule type="expression" dxfId="22" priority="25" stopIfTrue="1">
      <formula>B10&gt;B9</formula>
    </cfRule>
    <cfRule type="expression" dxfId="21" priority="26" stopIfTrue="1">
      <formula>"B9&gt;B10"</formula>
    </cfRule>
    <cfRule type="expression" dxfId="20" priority="27" stopIfTrue="1">
      <formula>"B10&gt;"</formula>
    </cfRule>
    <cfRule type="cellIs" dxfId="19" priority="30" stopIfTrue="1" operator="greaterThan">
      <formula>"B9"</formula>
    </cfRule>
  </conditionalFormatting>
  <conditionalFormatting sqref="B7">
    <cfRule type="expression" dxfId="18" priority="18" stopIfTrue="1">
      <formula>B7&gt;B6</formula>
    </cfRule>
    <cfRule type="expression" dxfId="17" priority="22" stopIfTrue="1">
      <formula>B7&gt;B6</formula>
    </cfRule>
    <cfRule type="expression" dxfId="16" priority="23" stopIfTrue="1">
      <formula>B7&gt;B6</formula>
    </cfRule>
  </conditionalFormatting>
  <conditionalFormatting sqref="B13">
    <cfRule type="expression" dxfId="15" priority="16" stopIfTrue="1">
      <formula>B13&gt;B12</formula>
    </cfRule>
    <cfRule type="expression" dxfId="14" priority="21" stopIfTrue="1">
      <formula>B13&gt;B12</formula>
    </cfRule>
  </conditionalFormatting>
  <conditionalFormatting sqref="B16">
    <cfRule type="expression" dxfId="13" priority="15" stopIfTrue="1">
      <formula>B16&gt;B15</formula>
    </cfRule>
    <cfRule type="expression" dxfId="12" priority="20" stopIfTrue="1">
      <formula>B16&gt;B15</formula>
    </cfRule>
  </conditionalFormatting>
  <conditionalFormatting sqref="B13">
    <cfRule type="expression" dxfId="11" priority="8" stopIfTrue="1">
      <formula>B13&gt;B12</formula>
    </cfRule>
    <cfRule type="expression" dxfId="10" priority="9" stopIfTrue="1">
      <formula>B13&gt;B12</formula>
    </cfRule>
    <cfRule type="expression" dxfId="9" priority="10" stopIfTrue="1">
      <formula>B13&gt;B12</formula>
    </cfRule>
    <cfRule type="expression" dxfId="8" priority="11" stopIfTrue="1">
      <formula>"B9&gt;B10"</formula>
    </cfRule>
    <cfRule type="expression" dxfId="7" priority="12" stopIfTrue="1">
      <formula>"B10&gt;"</formula>
    </cfRule>
    <cfRule type="cellIs" dxfId="6" priority="14" stopIfTrue="1" operator="greaterThan">
      <formula>"B9"</formula>
    </cfRule>
  </conditionalFormatting>
  <conditionalFormatting sqref="B16">
    <cfRule type="expression" dxfId="5" priority="1" stopIfTrue="1">
      <formula>B16&gt;B15</formula>
    </cfRule>
    <cfRule type="expression" dxfId="4" priority="2" stopIfTrue="1">
      <formula>B16&gt;B15</formula>
    </cfRule>
    <cfRule type="expression" dxfId="3" priority="3" stopIfTrue="1">
      <formula>B16&gt;B15</formula>
    </cfRule>
    <cfRule type="expression" dxfId="2" priority="4" stopIfTrue="1">
      <formula>"B9&gt;B10"</formula>
    </cfRule>
    <cfRule type="expression" dxfId="1" priority="5" stopIfTrue="1">
      <formula>"B10&gt;"</formula>
    </cfRule>
    <cfRule type="cellIs" dxfId="0" priority="7" stopIfTrue="1" operator="greaterThan">
      <formula>"B9"</formula>
    </cfRule>
  </conditionalFormatting>
  <dataValidations count="1">
    <dataValidation type="whole" allowBlank="1" showInputMessage="1" showErrorMessage="1" error="To be deducted." sqref="O17:P17">
      <formula1>0</formula1>
      <formula2>0</formula2>
    </dataValidation>
  </dataValidations>
  <printOptions horizontalCentered="1" verticalCentered="1"/>
  <pageMargins left="1.48" right="0.85" top="0.17" bottom="0.14000000000000001" header="0.12" footer="0.11"/>
  <pageSetup paperSize="9" scale="75" orientation="landscape" horizontalDpi="360" verticalDpi="360" r:id="rId1"/>
  <headerFooter alignWithMargins="0">
    <oddHeader>&amp;C1</oddHeader>
  </headerFooter>
  <cellWatches>
    <cellWatch r="I38"/>
    <cellWatch r="I26"/>
  </cellWatches>
  <legacyDrawing r:id="rId2"/>
</worksheet>
</file>

<file path=xl/worksheets/sheet3.xml><?xml version="1.0" encoding="utf-8"?>
<worksheet xmlns="http://schemas.openxmlformats.org/spreadsheetml/2006/main" xmlns:r="http://schemas.openxmlformats.org/officeDocument/2006/relationships">
  <sheetPr codeName="Sheet4" enableFormatConditionsCalculation="0">
    <tabColor indexed="11"/>
  </sheetPr>
  <dimension ref="A1:Q29"/>
  <sheetViews>
    <sheetView workbookViewId="0">
      <selection activeCell="A3" sqref="A3"/>
    </sheetView>
  </sheetViews>
  <sheetFormatPr defaultRowHeight="12.75"/>
  <cols>
    <col min="1" max="1" width="12.28515625" style="4" customWidth="1"/>
    <col min="2" max="3" width="4.7109375" style="4" customWidth="1"/>
    <col min="4" max="4" width="9" style="4" customWidth="1"/>
    <col min="5" max="6" width="7.7109375" style="4" customWidth="1"/>
    <col min="7" max="7" width="6.7109375" style="4" customWidth="1"/>
    <col min="8" max="8" width="9.7109375" style="4" customWidth="1"/>
    <col min="9" max="9" width="11" style="4" customWidth="1"/>
    <col min="10" max="10" width="7.85546875" style="4" customWidth="1"/>
    <col min="11" max="11" width="7.5703125" style="4" customWidth="1"/>
    <col min="12" max="12" width="6.42578125" style="4" customWidth="1"/>
    <col min="13" max="13" width="6.28515625" style="4" customWidth="1"/>
    <col min="14" max="14" width="8.5703125" style="4" customWidth="1"/>
    <col min="15" max="16" width="8.28515625" style="4" customWidth="1"/>
    <col min="17" max="17" width="7" style="4" customWidth="1"/>
    <col min="18" max="16384" width="9.140625" style="4"/>
  </cols>
  <sheetData>
    <row r="1" spans="1:17" ht="18" customHeight="1">
      <c r="A1" s="554" t="s">
        <v>2</v>
      </c>
      <c r="B1" s="549"/>
      <c r="C1" s="549"/>
      <c r="D1" s="549"/>
      <c r="E1" s="549"/>
      <c r="F1" s="549"/>
      <c r="G1" s="549"/>
      <c r="H1" s="549"/>
      <c r="I1" s="549"/>
      <c r="J1" s="549"/>
      <c r="K1" s="549"/>
      <c r="L1" s="549"/>
      <c r="M1" s="549"/>
      <c r="N1" s="549"/>
      <c r="O1" s="549"/>
      <c r="P1" s="549"/>
      <c r="Q1" s="555"/>
    </row>
    <row r="2" spans="1:17" ht="18" customHeight="1">
      <c r="A2" s="556" t="s">
        <v>255</v>
      </c>
      <c r="B2" s="557"/>
      <c r="C2" s="557"/>
      <c r="D2" s="557"/>
      <c r="E2" s="557"/>
      <c r="F2" s="557"/>
      <c r="G2" s="557"/>
      <c r="H2" s="557"/>
      <c r="I2" s="557"/>
      <c r="J2" s="557"/>
      <c r="K2" s="557"/>
      <c r="L2" s="557"/>
      <c r="M2" s="557"/>
      <c r="N2" s="557"/>
      <c r="O2" s="557"/>
      <c r="P2" s="557"/>
      <c r="Q2" s="558"/>
    </row>
    <row r="3" spans="1:17" ht="18.75" customHeight="1">
      <c r="A3" s="125" t="str">
        <f>Master!$A$1</f>
        <v>Mr.</v>
      </c>
      <c r="B3" s="549">
        <f>Master!$B$1</f>
        <v>0</v>
      </c>
      <c r="C3" s="549"/>
      <c r="D3" s="549"/>
      <c r="E3" s="549"/>
      <c r="F3" s="549"/>
      <c r="G3" s="549"/>
      <c r="H3" s="549"/>
      <c r="I3" s="549" t="str">
        <f>Form!$A$4</f>
        <v xml:space="preserve">Designation         :             </v>
      </c>
      <c r="J3" s="549"/>
      <c r="K3" s="550">
        <f>INPUT!$K$5</f>
        <v>0</v>
      </c>
      <c r="L3" s="550"/>
      <c r="M3" s="550"/>
      <c r="N3" s="550"/>
      <c r="O3" s="550"/>
      <c r="P3" s="550"/>
      <c r="Q3" s="551"/>
    </row>
    <row r="4" spans="1:17" ht="15.75" customHeight="1" thickBot="1">
      <c r="A4" s="560" t="s">
        <v>3</v>
      </c>
      <c r="B4" s="561"/>
      <c r="C4" s="561"/>
      <c r="D4" s="561"/>
      <c r="E4" s="561"/>
      <c r="F4" s="561"/>
      <c r="G4" s="561"/>
      <c r="H4" s="561"/>
      <c r="I4" s="562"/>
      <c r="J4" s="559" t="s">
        <v>4</v>
      </c>
      <c r="K4" s="559"/>
      <c r="L4" s="559"/>
      <c r="M4" s="559"/>
      <c r="N4" s="559"/>
      <c r="O4" s="559"/>
      <c r="P4" s="559"/>
      <c r="Q4" s="559"/>
    </row>
    <row r="5" spans="1:17" ht="51" customHeight="1" thickTop="1" thickBot="1">
      <c r="A5" s="5" t="str">
        <f>Master!A5</f>
        <v>MONTH</v>
      </c>
      <c r="B5" s="547" t="str">
        <f>Master!B5</f>
        <v>PAY</v>
      </c>
      <c r="C5" s="548"/>
      <c r="D5" s="6" t="str">
        <f>Master!D5</f>
        <v>DA</v>
      </c>
      <c r="E5" s="6" t="str">
        <f>Master!E5</f>
        <v>HRA</v>
      </c>
      <c r="F5" s="6" t="str">
        <f>Master!F5</f>
        <v>CCA</v>
      </c>
      <c r="G5" s="70" t="str">
        <f>Master!G5</f>
        <v>MA</v>
      </c>
      <c r="H5" s="73" t="str">
        <f>Master!$H$5</f>
        <v>Conveyance Allow.</v>
      </c>
      <c r="I5" s="75" t="str">
        <f>Master!I5</f>
        <v>TOTAL</v>
      </c>
      <c r="J5" s="22" t="s">
        <v>56</v>
      </c>
      <c r="K5" s="22" t="s">
        <v>57</v>
      </c>
      <c r="L5" s="6" t="str">
        <f>Master!L5</f>
        <v>SPF</v>
      </c>
      <c r="M5" s="6" t="str">
        <f>Master!M5</f>
        <v>FBF</v>
      </c>
      <c r="N5" s="68" t="s">
        <v>32</v>
      </c>
      <c r="O5" s="358" t="str">
        <f>Master!O5</f>
        <v>I T</v>
      </c>
      <c r="P5" s="358" t="str">
        <f>Master!P5</f>
        <v>SURCHARGE</v>
      </c>
      <c r="Q5" s="16" t="s">
        <v>189</v>
      </c>
    </row>
    <row r="6" spans="1:17" ht="18.95" customHeight="1" thickTop="1" thickBot="1">
      <c r="A6" s="7">
        <f>Master!A6</f>
        <v>45717</v>
      </c>
      <c r="B6" s="545">
        <f>Master!B6</f>
        <v>0</v>
      </c>
      <c r="C6" s="546"/>
      <c r="D6" s="8">
        <f>Master!D6</f>
        <v>0</v>
      </c>
      <c r="E6" s="8">
        <f>Master!E6</f>
        <v>0</v>
      </c>
      <c r="F6" s="8">
        <f>Master!F6</f>
        <v>0</v>
      </c>
      <c r="G6" s="33">
        <f>Master!G6</f>
        <v>0</v>
      </c>
      <c r="H6" s="33">
        <f>Master!H6</f>
        <v>0</v>
      </c>
      <c r="I6" s="76">
        <f>Master!I6</f>
        <v>0</v>
      </c>
      <c r="J6" s="15">
        <f>Master!$J$6</f>
        <v>0</v>
      </c>
      <c r="K6" s="15">
        <f>Master!K6</f>
        <v>0</v>
      </c>
      <c r="L6" s="8">
        <f>Master!L6</f>
        <v>0</v>
      </c>
      <c r="M6" s="8">
        <f>Master!M6</f>
        <v>0</v>
      </c>
      <c r="N6" s="37">
        <f>Master!N6</f>
        <v>0</v>
      </c>
      <c r="O6" s="35">
        <f>Master!O6</f>
        <v>0</v>
      </c>
      <c r="P6" s="35">
        <f>Master!P6</f>
        <v>0</v>
      </c>
      <c r="Q6" s="35">
        <f>Master!Q6</f>
        <v>0</v>
      </c>
    </row>
    <row r="7" spans="1:17" ht="18.95" customHeight="1" thickTop="1" thickBot="1">
      <c r="A7" s="7">
        <f>Master!A7</f>
        <v>45748</v>
      </c>
      <c r="B7" s="545">
        <f>Master!B7</f>
        <v>0</v>
      </c>
      <c r="C7" s="546"/>
      <c r="D7" s="8">
        <f>Master!D7</f>
        <v>0</v>
      </c>
      <c r="E7" s="8">
        <f>Master!E7</f>
        <v>0</v>
      </c>
      <c r="F7" s="8">
        <f>Master!F7</f>
        <v>0</v>
      </c>
      <c r="G7" s="33">
        <f>Master!G7</f>
        <v>0</v>
      </c>
      <c r="H7" s="33">
        <f>Master!H7</f>
        <v>0</v>
      </c>
      <c r="I7" s="76">
        <f>Master!I7</f>
        <v>0</v>
      </c>
      <c r="J7" s="15">
        <f>Master!$J$7</f>
        <v>0</v>
      </c>
      <c r="K7" s="15">
        <f>Master!K7</f>
        <v>0</v>
      </c>
      <c r="L7" s="8">
        <f>Master!L7</f>
        <v>0</v>
      </c>
      <c r="M7" s="8">
        <f>Master!M7</f>
        <v>0</v>
      </c>
      <c r="N7" s="37">
        <f>Master!N7</f>
        <v>0</v>
      </c>
      <c r="O7" s="35">
        <f>Master!O7</f>
        <v>0</v>
      </c>
      <c r="P7" s="35">
        <f>Master!P7</f>
        <v>0</v>
      </c>
      <c r="Q7" s="35">
        <f>Master!Q7</f>
        <v>0</v>
      </c>
    </row>
    <row r="8" spans="1:17" ht="18.95" customHeight="1" thickTop="1" thickBot="1">
      <c r="A8" s="7">
        <f>Master!A8</f>
        <v>45778</v>
      </c>
      <c r="B8" s="545">
        <f>Master!B8</f>
        <v>0</v>
      </c>
      <c r="C8" s="546"/>
      <c r="D8" s="8">
        <f>Master!D8</f>
        <v>0</v>
      </c>
      <c r="E8" s="8">
        <f>Master!E8</f>
        <v>0</v>
      </c>
      <c r="F8" s="8">
        <f>Master!F8</f>
        <v>0</v>
      </c>
      <c r="G8" s="33">
        <f>Master!G8</f>
        <v>0</v>
      </c>
      <c r="H8" s="33">
        <f>Master!H8</f>
        <v>0</v>
      </c>
      <c r="I8" s="76">
        <f>Master!I8</f>
        <v>0</v>
      </c>
      <c r="J8" s="15">
        <f>Master!$J$8</f>
        <v>0</v>
      </c>
      <c r="K8" s="15">
        <f>Master!K8</f>
        <v>0</v>
      </c>
      <c r="L8" s="8">
        <f>Master!L8</f>
        <v>0</v>
      </c>
      <c r="M8" s="8">
        <f>Master!M8</f>
        <v>0</v>
      </c>
      <c r="N8" s="37">
        <f>Master!N8</f>
        <v>0</v>
      </c>
      <c r="O8" s="35">
        <f>Master!O8</f>
        <v>0</v>
      </c>
      <c r="P8" s="35">
        <f>Master!P8</f>
        <v>0</v>
      </c>
      <c r="Q8" s="35">
        <f>Master!Q8</f>
        <v>0</v>
      </c>
    </row>
    <row r="9" spans="1:17" ht="18.95" customHeight="1" thickTop="1" thickBot="1">
      <c r="A9" s="7">
        <f>Master!A9</f>
        <v>45809</v>
      </c>
      <c r="B9" s="545">
        <f>Master!B9</f>
        <v>0</v>
      </c>
      <c r="C9" s="546"/>
      <c r="D9" s="8">
        <f>Master!D9</f>
        <v>0</v>
      </c>
      <c r="E9" s="8">
        <f>Master!E9</f>
        <v>0</v>
      </c>
      <c r="F9" s="8">
        <f>Master!F9</f>
        <v>0</v>
      </c>
      <c r="G9" s="33">
        <f>Master!G9</f>
        <v>0</v>
      </c>
      <c r="H9" s="33">
        <f>Master!H9</f>
        <v>0</v>
      </c>
      <c r="I9" s="76">
        <f>Master!I9</f>
        <v>0</v>
      </c>
      <c r="J9" s="15">
        <f>Master!$J$9</f>
        <v>0</v>
      </c>
      <c r="K9" s="15">
        <f>Master!K9</f>
        <v>0</v>
      </c>
      <c r="L9" s="8">
        <f>Master!L9</f>
        <v>0</v>
      </c>
      <c r="M9" s="8">
        <f>Master!M9</f>
        <v>0</v>
      </c>
      <c r="N9" s="37">
        <f>Master!N9</f>
        <v>0</v>
      </c>
      <c r="O9" s="35">
        <f>Master!O9</f>
        <v>0</v>
      </c>
      <c r="P9" s="35">
        <f>Master!P9</f>
        <v>0</v>
      </c>
      <c r="Q9" s="35">
        <f>Master!Q9</f>
        <v>0</v>
      </c>
    </row>
    <row r="10" spans="1:17" ht="18.95" customHeight="1" thickTop="1" thickBot="1">
      <c r="A10" s="7">
        <f>Master!A10</f>
        <v>45839</v>
      </c>
      <c r="B10" s="545">
        <f>Master!B10</f>
        <v>0</v>
      </c>
      <c r="C10" s="546"/>
      <c r="D10" s="8">
        <f>Master!D10</f>
        <v>0</v>
      </c>
      <c r="E10" s="8">
        <f>Master!E10</f>
        <v>0</v>
      </c>
      <c r="F10" s="8">
        <f>Master!F10</f>
        <v>0</v>
      </c>
      <c r="G10" s="33">
        <f>Master!G10</f>
        <v>0</v>
      </c>
      <c r="H10" s="33">
        <f>Master!H10</f>
        <v>0</v>
      </c>
      <c r="I10" s="76">
        <f>Master!I10</f>
        <v>0</v>
      </c>
      <c r="J10" s="15">
        <f>Master!$J$10</f>
        <v>0</v>
      </c>
      <c r="K10" s="15">
        <f>Master!K10</f>
        <v>0</v>
      </c>
      <c r="L10" s="8">
        <f>Master!L10</f>
        <v>0</v>
      </c>
      <c r="M10" s="8">
        <f>Master!M10</f>
        <v>0</v>
      </c>
      <c r="N10" s="37">
        <f>Master!N10</f>
        <v>0</v>
      </c>
      <c r="O10" s="35">
        <f>Master!O10</f>
        <v>0</v>
      </c>
      <c r="P10" s="35">
        <f>Master!P10</f>
        <v>0</v>
      </c>
      <c r="Q10" s="35">
        <f>Master!Q10</f>
        <v>0</v>
      </c>
    </row>
    <row r="11" spans="1:17" ht="18.95" customHeight="1" thickTop="1" thickBot="1">
      <c r="A11" s="7">
        <f>Master!A11</f>
        <v>45870</v>
      </c>
      <c r="B11" s="545">
        <f>Master!B11</f>
        <v>0</v>
      </c>
      <c r="C11" s="546"/>
      <c r="D11" s="8">
        <f>Master!D11</f>
        <v>0</v>
      </c>
      <c r="E11" s="8">
        <f>Master!E11</f>
        <v>0</v>
      </c>
      <c r="F11" s="8">
        <f>Master!F11</f>
        <v>0</v>
      </c>
      <c r="G11" s="33">
        <f>Master!G11</f>
        <v>0</v>
      </c>
      <c r="H11" s="33">
        <f>Master!H11</f>
        <v>0</v>
      </c>
      <c r="I11" s="76">
        <f>Master!I11</f>
        <v>0</v>
      </c>
      <c r="J11" s="15">
        <f>Master!$J$11</f>
        <v>0</v>
      </c>
      <c r="K11" s="15">
        <f>Master!K11</f>
        <v>0</v>
      </c>
      <c r="L11" s="8">
        <f>Master!L11</f>
        <v>0</v>
      </c>
      <c r="M11" s="8">
        <f>Master!M11</f>
        <v>0</v>
      </c>
      <c r="N11" s="37">
        <f>Master!N11</f>
        <v>0</v>
      </c>
      <c r="O11" s="35">
        <f>Master!O11</f>
        <v>0</v>
      </c>
      <c r="P11" s="35">
        <f>Master!P11</f>
        <v>0</v>
      </c>
      <c r="Q11" s="35">
        <f>Master!Q11</f>
        <v>0</v>
      </c>
    </row>
    <row r="12" spans="1:17" ht="18.95" customHeight="1" thickTop="1" thickBot="1">
      <c r="A12" s="7">
        <f>Master!A12</f>
        <v>45901</v>
      </c>
      <c r="B12" s="545">
        <f>Master!B12</f>
        <v>0</v>
      </c>
      <c r="C12" s="546"/>
      <c r="D12" s="8">
        <f>Master!D12</f>
        <v>0</v>
      </c>
      <c r="E12" s="8">
        <f>Master!E12</f>
        <v>0</v>
      </c>
      <c r="F12" s="8">
        <f>Master!F12</f>
        <v>0</v>
      </c>
      <c r="G12" s="33">
        <f>Master!G12</f>
        <v>0</v>
      </c>
      <c r="H12" s="33">
        <f>Master!H12</f>
        <v>0</v>
      </c>
      <c r="I12" s="76">
        <f>Master!I12</f>
        <v>0</v>
      </c>
      <c r="J12" s="15">
        <f>Master!$J$12</f>
        <v>0</v>
      </c>
      <c r="K12" s="15">
        <f>Master!K12</f>
        <v>0</v>
      </c>
      <c r="L12" s="8">
        <f>Master!L12</f>
        <v>0</v>
      </c>
      <c r="M12" s="8">
        <f>Master!M12</f>
        <v>0</v>
      </c>
      <c r="N12" s="37">
        <f>Master!N12</f>
        <v>0</v>
      </c>
      <c r="O12" s="35">
        <f>Master!O12</f>
        <v>0</v>
      </c>
      <c r="P12" s="35">
        <f>Master!P12</f>
        <v>0</v>
      </c>
      <c r="Q12" s="35">
        <f>Master!Q12</f>
        <v>0</v>
      </c>
    </row>
    <row r="13" spans="1:17" ht="18.95" customHeight="1" thickTop="1" thickBot="1">
      <c r="A13" s="7">
        <f>Master!A13</f>
        <v>45931</v>
      </c>
      <c r="B13" s="545">
        <f>Master!B13</f>
        <v>0</v>
      </c>
      <c r="C13" s="546"/>
      <c r="D13" s="8">
        <f>Master!D13</f>
        <v>0</v>
      </c>
      <c r="E13" s="8">
        <f>Master!E13</f>
        <v>0</v>
      </c>
      <c r="F13" s="8">
        <f>Master!F13</f>
        <v>0</v>
      </c>
      <c r="G13" s="33">
        <f>Master!G13</f>
        <v>0</v>
      </c>
      <c r="H13" s="33">
        <f>Master!H13</f>
        <v>0</v>
      </c>
      <c r="I13" s="76">
        <f>Master!I13</f>
        <v>0</v>
      </c>
      <c r="J13" s="15">
        <f>Master!$J$13</f>
        <v>0</v>
      </c>
      <c r="K13" s="15">
        <f>Master!K13</f>
        <v>0</v>
      </c>
      <c r="L13" s="8">
        <f>Master!L13</f>
        <v>0</v>
      </c>
      <c r="M13" s="8">
        <f>Master!M13</f>
        <v>0</v>
      </c>
      <c r="N13" s="37">
        <f>Master!N13</f>
        <v>0</v>
      </c>
      <c r="O13" s="35">
        <f>Master!O13</f>
        <v>0</v>
      </c>
      <c r="P13" s="35">
        <f>Master!P13</f>
        <v>0</v>
      </c>
      <c r="Q13" s="35">
        <f>Master!Q13</f>
        <v>0</v>
      </c>
    </row>
    <row r="14" spans="1:17" ht="18.95" customHeight="1" thickTop="1" thickBot="1">
      <c r="A14" s="7">
        <f>Master!A14</f>
        <v>45962</v>
      </c>
      <c r="B14" s="545">
        <f>Master!B14</f>
        <v>0</v>
      </c>
      <c r="C14" s="546"/>
      <c r="D14" s="8">
        <f>Master!D14</f>
        <v>0</v>
      </c>
      <c r="E14" s="8">
        <f>Master!E14</f>
        <v>0</v>
      </c>
      <c r="F14" s="8">
        <f>Master!F14</f>
        <v>0</v>
      </c>
      <c r="G14" s="33">
        <f>Master!G14</f>
        <v>0</v>
      </c>
      <c r="H14" s="33">
        <f>Master!H14</f>
        <v>0</v>
      </c>
      <c r="I14" s="76">
        <f>Master!I14</f>
        <v>0</v>
      </c>
      <c r="J14" s="15">
        <f>Master!$J$14</f>
        <v>0</v>
      </c>
      <c r="K14" s="15">
        <f>Master!K14</f>
        <v>0</v>
      </c>
      <c r="L14" s="8">
        <f>Master!L14</f>
        <v>0</v>
      </c>
      <c r="M14" s="8">
        <f>Master!M14</f>
        <v>0</v>
      </c>
      <c r="N14" s="37">
        <f>Master!N14</f>
        <v>0</v>
      </c>
      <c r="O14" s="35">
        <f>Master!O14</f>
        <v>0</v>
      </c>
      <c r="P14" s="35">
        <f>Master!P14</f>
        <v>0</v>
      </c>
      <c r="Q14" s="35">
        <f>Master!Q14</f>
        <v>0</v>
      </c>
    </row>
    <row r="15" spans="1:17" ht="18.95" customHeight="1" thickTop="1" thickBot="1">
      <c r="A15" s="7">
        <f>Master!A15</f>
        <v>45992</v>
      </c>
      <c r="B15" s="545">
        <f>Master!B15</f>
        <v>0</v>
      </c>
      <c r="C15" s="546"/>
      <c r="D15" s="8">
        <f>Master!D15</f>
        <v>0</v>
      </c>
      <c r="E15" s="8">
        <f>Master!E15</f>
        <v>0</v>
      </c>
      <c r="F15" s="8">
        <f>Master!F15</f>
        <v>0</v>
      </c>
      <c r="G15" s="33">
        <f>Master!G15</f>
        <v>0</v>
      </c>
      <c r="H15" s="33">
        <f>Master!H15</f>
        <v>0</v>
      </c>
      <c r="I15" s="76">
        <f>Master!I15</f>
        <v>0</v>
      </c>
      <c r="J15" s="15">
        <f>Master!$J$15</f>
        <v>0</v>
      </c>
      <c r="K15" s="15">
        <f>Master!K15</f>
        <v>0</v>
      </c>
      <c r="L15" s="8">
        <f>Master!L15</f>
        <v>0</v>
      </c>
      <c r="M15" s="8">
        <f>Master!M15</f>
        <v>0</v>
      </c>
      <c r="N15" s="37">
        <f>Master!N15</f>
        <v>0</v>
      </c>
      <c r="O15" s="35">
        <f>Master!O15</f>
        <v>0</v>
      </c>
      <c r="P15" s="35">
        <f>Master!P15</f>
        <v>0</v>
      </c>
      <c r="Q15" s="35">
        <f>Master!Q15</f>
        <v>0</v>
      </c>
    </row>
    <row r="16" spans="1:17" ht="18.95" customHeight="1" thickTop="1" thickBot="1">
      <c r="A16" s="7">
        <f>Master!A16</f>
        <v>46023</v>
      </c>
      <c r="B16" s="545">
        <f>Master!B16</f>
        <v>0</v>
      </c>
      <c r="C16" s="546"/>
      <c r="D16" s="8">
        <f>Master!D16</f>
        <v>0</v>
      </c>
      <c r="E16" s="8">
        <f>Master!E16</f>
        <v>0</v>
      </c>
      <c r="F16" s="8">
        <f>Master!F16</f>
        <v>0</v>
      </c>
      <c r="G16" s="33">
        <f>Master!G16</f>
        <v>0</v>
      </c>
      <c r="H16" s="33">
        <f>Master!H16</f>
        <v>0</v>
      </c>
      <c r="I16" s="76">
        <f>Master!I16</f>
        <v>0</v>
      </c>
      <c r="J16" s="15">
        <f>Master!$J$16</f>
        <v>0</v>
      </c>
      <c r="K16" s="15">
        <f>Master!K16</f>
        <v>0</v>
      </c>
      <c r="L16" s="8">
        <f>Master!L16</f>
        <v>0</v>
      </c>
      <c r="M16" s="8">
        <f>Master!M16</f>
        <v>0</v>
      </c>
      <c r="N16" s="37">
        <f>Master!N16</f>
        <v>0</v>
      </c>
      <c r="O16" s="35">
        <f>Master!O16</f>
        <v>0</v>
      </c>
      <c r="P16" s="35">
        <f>Master!P16</f>
        <v>0</v>
      </c>
      <c r="Q16" s="35">
        <f>Master!Q16</f>
        <v>0</v>
      </c>
    </row>
    <row r="17" spans="1:17" ht="18.75" customHeight="1" thickTop="1" thickBot="1">
      <c r="A17" s="7">
        <f>Master!A17</f>
        <v>46054</v>
      </c>
      <c r="B17" s="545">
        <f>Master!B17</f>
        <v>0</v>
      </c>
      <c r="C17" s="546"/>
      <c r="D17" s="8">
        <f>Master!D17</f>
        <v>0</v>
      </c>
      <c r="E17" s="8">
        <f>Master!E17</f>
        <v>0</v>
      </c>
      <c r="F17" s="8">
        <f>Master!F17</f>
        <v>0</v>
      </c>
      <c r="G17" s="33">
        <f>Master!G17</f>
        <v>0</v>
      </c>
      <c r="H17" s="33">
        <f>Master!H17</f>
        <v>0</v>
      </c>
      <c r="I17" s="76">
        <f>Master!I17</f>
        <v>0</v>
      </c>
      <c r="J17" s="15">
        <f>Master!$J$17</f>
        <v>0</v>
      </c>
      <c r="K17" s="15">
        <f>Master!K17</f>
        <v>0</v>
      </c>
      <c r="L17" s="8">
        <f>Master!L17</f>
        <v>0</v>
      </c>
      <c r="M17" s="8">
        <f>Master!M17</f>
        <v>0</v>
      </c>
      <c r="N17" s="37">
        <f>Master!N17</f>
        <v>0</v>
      </c>
      <c r="O17" s="35">
        <f>Master!O17</f>
        <v>0</v>
      </c>
      <c r="P17" s="35">
        <f>Master!P17</f>
        <v>0</v>
      </c>
      <c r="Q17" s="35">
        <f>Master!Q17</f>
        <v>0</v>
      </c>
    </row>
    <row r="18" spans="1:17" ht="24" customHeight="1" thickTop="1" thickBot="1">
      <c r="A18" s="20" t="str">
        <f>Master!A18</f>
        <v>DA- Arr.  Jan to April</v>
      </c>
      <c r="B18" s="541">
        <f>Master!B18</f>
        <v>0</v>
      </c>
      <c r="C18" s="542"/>
      <c r="D18" s="2">
        <f>Master!D18</f>
        <v>0</v>
      </c>
      <c r="E18" s="11">
        <f>Master!E18</f>
        <v>0</v>
      </c>
      <c r="F18" s="10">
        <f>Master!F18</f>
        <v>0</v>
      </c>
      <c r="G18" s="71">
        <f>Master!G18</f>
        <v>0</v>
      </c>
      <c r="H18" s="34">
        <f>Master!H18</f>
        <v>0</v>
      </c>
      <c r="I18" s="77">
        <f>Master!I18</f>
        <v>0</v>
      </c>
      <c r="J18" s="9">
        <f>Master!J18</f>
        <v>0</v>
      </c>
      <c r="K18" s="12">
        <f>Master!K18</f>
        <v>0</v>
      </c>
      <c r="L18" s="10">
        <f>Master!L18</f>
        <v>0</v>
      </c>
      <c r="M18" s="10">
        <f>Master!M18</f>
        <v>0</v>
      </c>
      <c r="N18" s="37">
        <f>Master!N18</f>
        <v>0</v>
      </c>
      <c r="O18" s="35">
        <f>Master!O18</f>
        <v>0</v>
      </c>
      <c r="P18" s="35">
        <f>Master!P18</f>
        <v>0</v>
      </c>
      <c r="Q18" s="35">
        <f>Master!Q18</f>
        <v>0</v>
      </c>
    </row>
    <row r="19" spans="1:17" ht="26.25" customHeight="1" thickTop="1" thickBot="1">
      <c r="A19" s="21" t="str">
        <f>Master!A19</f>
        <v>DA- Arr. Jul  to Oct</v>
      </c>
      <c r="B19" s="541">
        <f>Master!B19</f>
        <v>0</v>
      </c>
      <c r="C19" s="542"/>
      <c r="D19" s="3">
        <f>Master!D19</f>
        <v>0</v>
      </c>
      <c r="E19" s="11">
        <f>Master!E19</f>
        <v>0</v>
      </c>
      <c r="F19" s="10">
        <f>Master!F19</f>
        <v>0</v>
      </c>
      <c r="G19" s="71">
        <f>Master!G19</f>
        <v>0</v>
      </c>
      <c r="H19" s="34">
        <f>Master!H19</f>
        <v>0</v>
      </c>
      <c r="I19" s="77">
        <f>Master!I19</f>
        <v>0</v>
      </c>
      <c r="J19" s="9">
        <f>Master!J19</f>
        <v>0</v>
      </c>
      <c r="K19" s="12">
        <f>Master!K19</f>
        <v>0</v>
      </c>
      <c r="L19" s="10">
        <f>Master!L19</f>
        <v>0</v>
      </c>
      <c r="M19" s="10">
        <f>Master!M19</f>
        <v>0</v>
      </c>
      <c r="N19" s="37">
        <f>Master!N19</f>
        <v>0</v>
      </c>
      <c r="O19" s="35">
        <f>Master!O19</f>
        <v>0</v>
      </c>
      <c r="P19" s="35">
        <f>Master!P19</f>
        <v>0</v>
      </c>
      <c r="Q19" s="35">
        <f>Master!Q19</f>
        <v>0</v>
      </c>
    </row>
    <row r="20" spans="1:17" ht="17.25" customHeight="1" thickTop="1" thickBot="1">
      <c r="A20" s="51" t="str">
        <f>Master!A20</f>
        <v xml:space="preserve">SLS </v>
      </c>
      <c r="B20" s="543">
        <f>Master!B20</f>
        <v>0</v>
      </c>
      <c r="C20" s="544"/>
      <c r="D20" s="50">
        <f>Master!D20</f>
        <v>0</v>
      </c>
      <c r="E20" s="53">
        <f>Master!E20</f>
        <v>0</v>
      </c>
      <c r="F20" s="52">
        <f>Master!F20</f>
        <v>0</v>
      </c>
      <c r="G20" s="55">
        <f>Master!G20</f>
        <v>0</v>
      </c>
      <c r="H20" s="55">
        <f>Master!H20</f>
        <v>0</v>
      </c>
      <c r="I20" s="77">
        <f>Master!I20</f>
        <v>0</v>
      </c>
      <c r="J20" s="54">
        <f>Master!J20</f>
        <v>0</v>
      </c>
      <c r="K20" s="54">
        <f>Master!K20</f>
        <v>0</v>
      </c>
      <c r="L20" s="52">
        <f>Master!L20</f>
        <v>0</v>
      </c>
      <c r="M20" s="52">
        <f>Master!M20</f>
        <v>0</v>
      </c>
      <c r="N20" s="56">
        <f>Master!N20</f>
        <v>0</v>
      </c>
      <c r="O20" s="57">
        <f>Master!O20</f>
        <v>0</v>
      </c>
      <c r="P20" s="35">
        <f>Master!P20</f>
        <v>0</v>
      </c>
      <c r="Q20" s="57">
        <f>Master!Q20</f>
        <v>0</v>
      </c>
    </row>
    <row r="21" spans="1:17" ht="20.25" customHeight="1" thickTop="1" thickBot="1">
      <c r="A21" s="69" t="s">
        <v>226</v>
      </c>
      <c r="B21" s="537">
        <f>Master!B21</f>
        <v>0</v>
      </c>
      <c r="C21" s="538"/>
      <c r="D21" s="60">
        <f>Master!D21</f>
        <v>0</v>
      </c>
      <c r="E21" s="61">
        <f>Master!E21</f>
        <v>0</v>
      </c>
      <c r="F21" s="58">
        <f>Master!F21</f>
        <v>0</v>
      </c>
      <c r="G21" s="62">
        <f>Master!G21</f>
        <v>0</v>
      </c>
      <c r="H21" s="74">
        <f>Master!H21</f>
        <v>0</v>
      </c>
      <c r="I21" s="78">
        <f>Master!$I$21</f>
        <v>0</v>
      </c>
      <c r="J21" s="59">
        <f>Master!$J$21</f>
        <v>0</v>
      </c>
      <c r="K21" s="59">
        <f>Master!$K$21</f>
        <v>0</v>
      </c>
      <c r="L21" s="58">
        <f>Master!L21</f>
        <v>0</v>
      </c>
      <c r="M21" s="58">
        <f>Master!M21</f>
        <v>0</v>
      </c>
      <c r="N21" s="64">
        <f>Master!N21</f>
        <v>0</v>
      </c>
      <c r="O21" s="63">
        <f>Master!O21</f>
        <v>0</v>
      </c>
      <c r="P21" s="63">
        <f>Master!P21</f>
        <v>0</v>
      </c>
      <c r="Q21" s="63">
        <f>Master!Q21</f>
        <v>0</v>
      </c>
    </row>
    <row r="22" spans="1:17" ht="17.25" customHeight="1" thickTop="1" thickBot="1">
      <c r="A22" s="43" t="str">
        <f>Master!A22</f>
        <v>Pay Arrears</v>
      </c>
      <c r="B22" s="539">
        <f>Master!B22</f>
        <v>0</v>
      </c>
      <c r="C22" s="540"/>
      <c r="D22" s="44">
        <f>Master!D22</f>
        <v>0</v>
      </c>
      <c r="E22" s="45">
        <f>Master!E22</f>
        <v>0</v>
      </c>
      <c r="F22" s="46">
        <f>Master!F22</f>
        <v>0</v>
      </c>
      <c r="G22" s="72">
        <f>Master!G22</f>
        <v>0</v>
      </c>
      <c r="H22" s="48">
        <f>Master!H22</f>
        <v>0</v>
      </c>
      <c r="I22" s="121">
        <f>Master!I22</f>
        <v>0</v>
      </c>
      <c r="J22" s="47">
        <f>Master!J22</f>
        <v>0</v>
      </c>
      <c r="K22" s="47">
        <f>Master!K22</f>
        <v>0</v>
      </c>
      <c r="L22" s="46">
        <f>Master!L22</f>
        <v>0</v>
      </c>
      <c r="M22" s="36">
        <f>Master!M22</f>
        <v>0</v>
      </c>
      <c r="N22" s="49">
        <f>Master!N22</f>
        <v>0</v>
      </c>
      <c r="O22" s="47">
        <f>Master!O22</f>
        <v>0</v>
      </c>
      <c r="P22" s="35">
        <f>Master!P22</f>
        <v>0</v>
      </c>
      <c r="Q22" s="47">
        <f>Master!Q22</f>
        <v>0</v>
      </c>
    </row>
    <row r="23" spans="1:17" ht="17.25" customHeight="1" thickTop="1" thickBot="1">
      <c r="A23" s="20" t="str">
        <f>Master!A23</f>
        <v>Exgratia</v>
      </c>
      <c r="B23" s="541">
        <f>Master!B23</f>
        <v>0</v>
      </c>
      <c r="C23" s="542"/>
      <c r="D23" s="2">
        <f>Master!D23</f>
        <v>0</v>
      </c>
      <c r="E23" s="11">
        <f>Master!E23</f>
        <v>0</v>
      </c>
      <c r="F23" s="10">
        <f>Master!F23</f>
        <v>0</v>
      </c>
      <c r="G23" s="71">
        <f>Master!G23</f>
        <v>0</v>
      </c>
      <c r="H23" s="34">
        <f>Master!H23</f>
        <v>0</v>
      </c>
      <c r="I23" s="121">
        <f>INPUT!K23</f>
        <v>0</v>
      </c>
      <c r="J23" s="15">
        <f>Master!J23</f>
        <v>0</v>
      </c>
      <c r="K23" s="47">
        <f>Master!K23</f>
        <v>0</v>
      </c>
      <c r="L23" s="10">
        <f>Master!L23</f>
        <v>0</v>
      </c>
      <c r="M23" s="10">
        <f>Master!M23</f>
        <v>0</v>
      </c>
      <c r="N23" s="37">
        <f>Master!N23</f>
        <v>0</v>
      </c>
      <c r="O23" s="15">
        <f>Master!O23</f>
        <v>0</v>
      </c>
      <c r="P23" s="35">
        <f>Master!P23</f>
        <v>0</v>
      </c>
      <c r="Q23" s="15">
        <f>Master!Q23</f>
        <v>0</v>
      </c>
    </row>
    <row r="24" spans="1:17" ht="27" customHeight="1" thickTop="1" thickBot="1">
      <c r="A24" s="117" t="str">
        <f>Master!$A$24</f>
        <v>Any other Income/Arrears</v>
      </c>
      <c r="B24" s="541">
        <f>Master!B24</f>
        <v>0</v>
      </c>
      <c r="C24" s="542"/>
      <c r="D24" s="44">
        <f>Master!D24</f>
        <v>0</v>
      </c>
      <c r="E24" s="11">
        <f>Master!E24</f>
        <v>0</v>
      </c>
      <c r="F24" s="10">
        <f>Master!F24</f>
        <v>0</v>
      </c>
      <c r="G24" s="71">
        <f>Master!G24</f>
        <v>0</v>
      </c>
      <c r="H24" s="71">
        <f>Master!H24</f>
        <v>0</v>
      </c>
      <c r="I24" s="121">
        <f>INPUT!K24</f>
        <v>0</v>
      </c>
      <c r="J24" s="105">
        <f>Master!J24</f>
        <v>0</v>
      </c>
      <c r="K24" s="104">
        <f>Master!K24</f>
        <v>0</v>
      </c>
      <c r="L24" s="10">
        <f>Master!K24</f>
        <v>0</v>
      </c>
      <c r="M24" s="10">
        <f>Master!L24</f>
        <v>0</v>
      </c>
      <c r="N24" s="37">
        <f>Master!N24</f>
        <v>0</v>
      </c>
      <c r="O24" s="118">
        <f>Master!N24</f>
        <v>0</v>
      </c>
      <c r="P24" s="35">
        <f>Master!P24</f>
        <v>0</v>
      </c>
      <c r="Q24" s="118">
        <f>Master!O24</f>
        <v>0</v>
      </c>
    </row>
    <row r="25" spans="1:17" ht="15" customHeight="1" thickTop="1" thickBot="1">
      <c r="A25" s="119" t="s">
        <v>193</v>
      </c>
      <c r="B25" s="543">
        <f>Master!B25</f>
        <v>0</v>
      </c>
      <c r="C25" s="544"/>
      <c r="D25" s="10">
        <f>Master!D25</f>
        <v>0</v>
      </c>
      <c r="E25" s="10">
        <f>Master!E25</f>
        <v>0</v>
      </c>
      <c r="F25" s="10">
        <f>Master!F25</f>
        <v>0</v>
      </c>
      <c r="G25" s="10">
        <f>Master!G25</f>
        <v>0</v>
      </c>
      <c r="H25" s="71">
        <f>Master!H25</f>
        <v>0</v>
      </c>
      <c r="I25" s="121">
        <f>Master!I25</f>
        <v>0</v>
      </c>
      <c r="J25" s="12">
        <f>Master!J25</f>
        <v>0</v>
      </c>
      <c r="K25" s="10">
        <f>Master!K25</f>
        <v>0</v>
      </c>
      <c r="L25" s="10">
        <f>Master!L25</f>
        <v>0</v>
      </c>
      <c r="M25" s="10">
        <f>Master!M25</f>
        <v>0</v>
      </c>
      <c r="N25" s="10">
        <f>Master!N25</f>
        <v>0</v>
      </c>
      <c r="O25" s="10">
        <f>Master!O25</f>
        <v>0</v>
      </c>
      <c r="P25" s="35">
        <f>Master!P25</f>
        <v>0</v>
      </c>
      <c r="Q25" s="10">
        <f>Master!Q25</f>
        <v>0</v>
      </c>
    </row>
    <row r="26" spans="1:17" ht="20.25" customHeight="1" thickTop="1" thickBot="1">
      <c r="A26" s="120" t="s">
        <v>63</v>
      </c>
      <c r="B26" s="535">
        <f>Master!B26</f>
        <v>0</v>
      </c>
      <c r="C26" s="536"/>
      <c r="D26" s="122">
        <f>Master!D26</f>
        <v>0</v>
      </c>
      <c r="E26" s="122">
        <f>Master!E26</f>
        <v>0</v>
      </c>
      <c r="F26" s="122">
        <f>Master!F26</f>
        <v>0</v>
      </c>
      <c r="G26" s="122">
        <f>Master!G26</f>
        <v>0</v>
      </c>
      <c r="H26" s="123">
        <f>Master!H26</f>
        <v>0</v>
      </c>
      <c r="I26" s="122">
        <f>Master!I26</f>
        <v>0</v>
      </c>
      <c r="J26" s="124">
        <f>Master!J26</f>
        <v>0</v>
      </c>
      <c r="K26" s="122">
        <f>Master!K26</f>
        <v>0</v>
      </c>
      <c r="L26" s="122">
        <f>Master!L26</f>
        <v>0</v>
      </c>
      <c r="M26" s="122">
        <f>Master!M26</f>
        <v>0</v>
      </c>
      <c r="N26" s="122">
        <f>Master!N26</f>
        <v>0</v>
      </c>
      <c r="O26" s="122">
        <f>Master!O26</f>
        <v>0</v>
      </c>
      <c r="P26" s="122">
        <f>Master!P26</f>
        <v>0</v>
      </c>
      <c r="Q26" s="122">
        <f>Master!Q26</f>
        <v>0</v>
      </c>
    </row>
    <row r="27" spans="1:17" ht="13.5" thickTop="1">
      <c r="A27" s="13"/>
      <c r="B27" s="13"/>
      <c r="I27" s="13"/>
      <c r="J27" s="13"/>
      <c r="K27" s="13"/>
      <c r="L27" s="13"/>
      <c r="M27" s="13"/>
      <c r="N27" s="13"/>
    </row>
    <row r="28" spans="1:17">
      <c r="A28" s="13"/>
      <c r="B28" s="14"/>
      <c r="I28" s="553" t="s">
        <v>12</v>
      </c>
      <c r="J28" s="553"/>
      <c r="K28" s="103"/>
      <c r="N28" s="13"/>
    </row>
    <row r="29" spans="1:17">
      <c r="A29" s="13"/>
      <c r="B29" s="13"/>
      <c r="C29" s="13"/>
      <c r="D29" s="13"/>
      <c r="E29" s="13"/>
      <c r="F29" s="13"/>
      <c r="G29" s="13"/>
      <c r="H29" s="13"/>
      <c r="I29" s="553" t="s">
        <v>13</v>
      </c>
      <c r="J29" s="553"/>
      <c r="K29" s="552">
        <f>Master!$E$1</f>
        <v>0</v>
      </c>
      <c r="L29" s="552"/>
      <c r="M29" s="552"/>
      <c r="N29" s="552"/>
      <c r="O29" s="552"/>
      <c r="P29" s="351"/>
    </row>
  </sheetData>
  <mergeCells count="32">
    <mergeCell ref="I3:J3"/>
    <mergeCell ref="K3:Q3"/>
    <mergeCell ref="K29:O29"/>
    <mergeCell ref="I29:J29"/>
    <mergeCell ref="A1:Q1"/>
    <mergeCell ref="A2:Q2"/>
    <mergeCell ref="J4:Q4"/>
    <mergeCell ref="I28:J28"/>
    <mergeCell ref="A4:I4"/>
    <mergeCell ref="B3:H3"/>
    <mergeCell ref="B14:C14"/>
    <mergeCell ref="B15:C15"/>
    <mergeCell ref="B16:C16"/>
    <mergeCell ref="B17:C17"/>
    <mergeCell ref="B13:C13"/>
    <mergeCell ref="B12:C12"/>
    <mergeCell ref="B11:C11"/>
    <mergeCell ref="B5:C5"/>
    <mergeCell ref="B18:C18"/>
    <mergeCell ref="B19:C19"/>
    <mergeCell ref="B20:C20"/>
    <mergeCell ref="B6:C6"/>
    <mergeCell ref="B7:C7"/>
    <mergeCell ref="B8:C8"/>
    <mergeCell ref="B9:C9"/>
    <mergeCell ref="B10:C10"/>
    <mergeCell ref="B26:C26"/>
    <mergeCell ref="B21:C21"/>
    <mergeCell ref="B22:C22"/>
    <mergeCell ref="B23:C23"/>
    <mergeCell ref="B24:C24"/>
    <mergeCell ref="B25:C25"/>
  </mergeCells>
  <phoneticPr fontId="0" type="noConversion"/>
  <printOptions horizontalCentered="1" verticalCentered="1"/>
  <pageMargins left="0.15" right="0.17" top="0.35433070866141703" bottom="0.15" header="0.39370078740157499" footer="0.26"/>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sheetPr codeName="Sheet2" enableFormatConditionsCalculation="0">
    <tabColor indexed="10"/>
  </sheetPr>
  <dimension ref="A1:K78"/>
  <sheetViews>
    <sheetView workbookViewId="0">
      <selection activeCell="C3" sqref="C3"/>
    </sheetView>
  </sheetViews>
  <sheetFormatPr defaultRowHeight="12.75"/>
  <cols>
    <col min="1" max="1" width="8.5703125" style="130" customWidth="1"/>
    <col min="2" max="2" width="8.7109375" style="130" customWidth="1"/>
    <col min="3" max="3" width="10.28515625" style="130" customWidth="1"/>
    <col min="4" max="4" width="12.7109375" style="130" customWidth="1"/>
    <col min="5" max="5" width="9.140625" style="130"/>
    <col min="6" max="6" width="24.28515625" style="130" customWidth="1"/>
    <col min="7" max="7" width="7" style="130" customWidth="1"/>
    <col min="8" max="8" width="15.28515625" style="172" customWidth="1"/>
    <col min="9" max="9" width="7.140625" style="130" customWidth="1"/>
    <col min="10" max="11" width="9.140625" style="130"/>
    <col min="12" max="12" width="3.85546875" style="130" customWidth="1"/>
    <col min="13" max="13" width="9.140625" style="130"/>
    <col min="14" max="14" width="21.42578125" style="130" customWidth="1"/>
    <col min="15" max="16384" width="9.140625" style="130"/>
  </cols>
  <sheetData>
    <row r="1" spans="1:11" ht="18" customHeight="1">
      <c r="A1" s="565" t="str">
        <f>INPUT!$K$3</f>
        <v>Alagappa Government Arts College, Karaikudi - 630 003.</v>
      </c>
      <c r="B1" s="565"/>
      <c r="C1" s="565"/>
      <c r="D1" s="565"/>
      <c r="E1" s="565"/>
      <c r="F1" s="565"/>
      <c r="G1" s="565"/>
      <c r="H1" s="565"/>
    </row>
    <row r="2" spans="1:11" ht="18" customHeight="1">
      <c r="A2" s="568" t="s">
        <v>256</v>
      </c>
      <c r="B2" s="568"/>
      <c r="C2" s="568"/>
      <c r="D2" s="568"/>
      <c r="E2" s="568"/>
      <c r="F2" s="568"/>
      <c r="G2" s="568"/>
      <c r="H2" s="568"/>
    </row>
    <row r="3" spans="1:11" ht="18" customHeight="1">
      <c r="A3" s="567" t="s">
        <v>243</v>
      </c>
      <c r="B3" s="567"/>
      <c r="C3" s="162" t="str">
        <f>INPUT!$K$2</f>
        <v>Mr.</v>
      </c>
      <c r="D3" s="566">
        <f>Master!$B$1</f>
        <v>0</v>
      </c>
      <c r="E3" s="566"/>
      <c r="F3" s="566"/>
      <c r="G3" s="163"/>
      <c r="H3" s="164"/>
    </row>
    <row r="4" spans="1:11" ht="18" customHeight="1">
      <c r="A4" s="567" t="s">
        <v>201</v>
      </c>
      <c r="B4" s="567"/>
      <c r="C4" s="163"/>
      <c r="D4" s="163">
        <f>INPUT!$K$5</f>
        <v>0</v>
      </c>
      <c r="E4" s="163"/>
      <c r="F4" s="163"/>
      <c r="G4" s="163"/>
      <c r="H4" s="164"/>
      <c r="K4" s="165"/>
    </row>
    <row r="5" spans="1:11" ht="18" customHeight="1">
      <c r="A5" s="567" t="s">
        <v>202</v>
      </c>
      <c r="B5" s="567"/>
      <c r="C5" s="163"/>
      <c r="D5" s="166">
        <f>INPUT!$K$6</f>
        <v>0</v>
      </c>
      <c r="E5" s="163"/>
      <c r="F5" s="167"/>
      <c r="G5" s="163"/>
      <c r="H5" s="164"/>
    </row>
    <row r="6" spans="1:11" ht="15.95" customHeight="1">
      <c r="A6" s="564" t="s">
        <v>22</v>
      </c>
      <c r="B6" s="564"/>
      <c r="C6" s="564"/>
      <c r="D6" s="564"/>
      <c r="E6" s="564"/>
      <c r="F6" s="564"/>
      <c r="G6" s="168" t="s">
        <v>61</v>
      </c>
      <c r="H6" s="132">
        <f>Master!$I$26</f>
        <v>0</v>
      </c>
    </row>
    <row r="7" spans="1:11" ht="15.95" customHeight="1">
      <c r="A7" s="563" t="s">
        <v>0</v>
      </c>
      <c r="B7" s="563"/>
      <c r="C7" s="563"/>
      <c r="D7" s="563"/>
      <c r="E7" s="563"/>
      <c r="F7" s="563"/>
      <c r="G7" s="169"/>
      <c r="H7" s="127"/>
    </row>
    <row r="8" spans="1:11" ht="15.95" customHeight="1">
      <c r="A8" s="188" t="s">
        <v>236</v>
      </c>
      <c r="B8" s="188"/>
      <c r="C8" s="188"/>
      <c r="D8" s="188"/>
      <c r="E8" s="189">
        <f>INPUT!$R$10</f>
        <v>0</v>
      </c>
      <c r="F8" s="188" t="s">
        <v>58</v>
      </c>
      <c r="G8" s="168" t="s">
        <v>61</v>
      </c>
      <c r="H8" s="127">
        <f>Master!$G$29</f>
        <v>0</v>
      </c>
    </row>
    <row r="9" spans="1:11" ht="15.95" customHeight="1">
      <c r="A9" s="188" t="s">
        <v>235</v>
      </c>
      <c r="B9" s="188"/>
      <c r="C9" s="188"/>
      <c r="D9" s="188"/>
      <c r="E9" s="189"/>
      <c r="F9" s="188"/>
      <c r="G9" s="168" t="s">
        <v>61</v>
      </c>
      <c r="H9" s="127">
        <v>75000</v>
      </c>
    </row>
    <row r="10" spans="1:11" ht="15.95" customHeight="1">
      <c r="A10" s="564" t="s">
        <v>237</v>
      </c>
      <c r="B10" s="564"/>
      <c r="C10" s="564"/>
      <c r="D10" s="564"/>
      <c r="E10" s="564"/>
      <c r="F10" s="564"/>
      <c r="G10" s="168" t="s">
        <v>61</v>
      </c>
      <c r="H10" s="126">
        <f>IF((SUM(H6-(H8+H9)))&gt;0,SUM(H6-(H8+H9)),0)</f>
        <v>0</v>
      </c>
    </row>
    <row r="11" spans="1:11" ht="15.95" customHeight="1">
      <c r="A11" s="188" t="s">
        <v>238</v>
      </c>
      <c r="B11" s="188"/>
      <c r="C11" s="188"/>
      <c r="D11" s="188"/>
      <c r="E11" s="188"/>
      <c r="F11" s="188"/>
      <c r="G11" s="168" t="s">
        <v>61</v>
      </c>
      <c r="H11" s="127">
        <v>0</v>
      </c>
    </row>
    <row r="12" spans="1:11" ht="18">
      <c r="A12" s="190" t="s">
        <v>239</v>
      </c>
      <c r="B12" s="188"/>
      <c r="C12" s="188"/>
      <c r="D12" s="188"/>
      <c r="E12" s="188"/>
      <c r="F12" s="188"/>
      <c r="G12" s="168" t="s">
        <v>61</v>
      </c>
      <c r="H12" s="126">
        <f>SUM(H10+H11)</f>
        <v>0</v>
      </c>
    </row>
    <row r="13" spans="1:11" ht="17.45" customHeight="1">
      <c r="A13" s="190" t="s">
        <v>218</v>
      </c>
      <c r="B13" s="191"/>
      <c r="C13" s="191"/>
      <c r="D13" s="191"/>
      <c r="E13" s="191"/>
      <c r="F13" s="191"/>
      <c r="G13" s="168" t="s">
        <v>61</v>
      </c>
      <c r="H13" s="128">
        <f>ROUNDUP(H12,-1)</f>
        <v>0</v>
      </c>
    </row>
    <row r="14" spans="1:11" ht="17.45" customHeight="1">
      <c r="A14" s="190"/>
      <c r="B14" s="191"/>
      <c r="C14" s="191"/>
      <c r="D14" s="191"/>
      <c r="E14" s="191"/>
      <c r="F14" s="191"/>
      <c r="G14" s="168"/>
      <c r="H14" s="128"/>
    </row>
    <row r="15" spans="1:11" ht="17.45" customHeight="1">
      <c r="A15" s="190"/>
      <c r="B15" s="191"/>
      <c r="C15" s="191"/>
      <c r="D15" s="191"/>
      <c r="E15" s="191"/>
      <c r="F15" s="191"/>
      <c r="G15" s="168"/>
      <c r="H15" s="128"/>
    </row>
    <row r="16" spans="1:11" ht="17.45" customHeight="1">
      <c r="A16" s="192" t="s">
        <v>241</v>
      </c>
      <c r="B16" s="192"/>
      <c r="C16" s="192"/>
      <c r="D16" s="192"/>
      <c r="E16" s="192"/>
      <c r="F16" s="192"/>
      <c r="G16" s="169"/>
      <c r="H16" s="130"/>
    </row>
    <row r="17" spans="1:8" ht="17.45" customHeight="1">
      <c r="A17" s="193" t="s">
        <v>257</v>
      </c>
      <c r="B17" s="193"/>
      <c r="C17" s="193"/>
      <c r="D17" s="193"/>
      <c r="E17" s="193"/>
      <c r="F17" s="193"/>
      <c r="G17" s="169"/>
      <c r="H17" s="337" t="s">
        <v>1</v>
      </c>
    </row>
    <row r="18" spans="1:8" ht="17.45" customHeight="1">
      <c r="A18" s="193" t="s">
        <v>258</v>
      </c>
      <c r="B18" s="193"/>
      <c r="C18" s="193"/>
      <c r="D18" s="193"/>
      <c r="E18" s="193"/>
      <c r="F18" s="193"/>
      <c r="G18" s="169"/>
      <c r="H18" s="337" t="s">
        <v>1</v>
      </c>
    </row>
    <row r="19" spans="1:8" ht="17.45" customHeight="1">
      <c r="A19" s="193"/>
      <c r="B19" s="193"/>
      <c r="C19" s="193"/>
      <c r="D19" s="193"/>
      <c r="E19" s="193"/>
      <c r="F19" s="193"/>
      <c r="G19" s="169"/>
      <c r="H19" s="337"/>
    </row>
    <row r="20" spans="1:8" ht="17.45" customHeight="1">
      <c r="A20" s="194" t="s">
        <v>232</v>
      </c>
      <c r="B20" s="190"/>
      <c r="C20" s="190"/>
      <c r="D20" s="190"/>
      <c r="E20" s="193"/>
      <c r="F20" s="193"/>
      <c r="H20" s="338"/>
    </row>
    <row r="21" spans="1:8" ht="17.45" customHeight="1">
      <c r="A21" s="188" t="s">
        <v>259</v>
      </c>
      <c r="B21" s="193"/>
      <c r="C21" s="193"/>
      <c r="D21" s="193"/>
      <c r="E21" s="193"/>
      <c r="F21" s="193"/>
      <c r="G21" s="168" t="s">
        <v>61</v>
      </c>
      <c r="H21" s="338">
        <f>IF(AND(+C3="Mr.",H13&gt;=800000),20000,0+IF(AND(+C3="Mr.",+H13&lt;800000,+H13&gt;400000),ROUND((H13-400000)*0.05, 0),0))</f>
        <v>0</v>
      </c>
    </row>
    <row r="22" spans="1:8" ht="17.45" customHeight="1">
      <c r="A22" s="188" t="s">
        <v>261</v>
      </c>
      <c r="B22" s="193"/>
      <c r="C22" s="193"/>
      <c r="D22" s="193"/>
      <c r="E22" s="193"/>
      <c r="F22" s="193"/>
      <c r="G22" s="168" t="s">
        <v>61</v>
      </c>
      <c r="H22" s="338">
        <f>IF(AND(+C3="Mr.",+H13&gt;800000,H13&lt;1200001),(H13-800000)*0.1)+IF(AND(+C3="Mr.",+H13&lt;800000),0)+IF(AND(+C3="Mr.",+H13&gt;1200000),40000)</f>
        <v>0</v>
      </c>
    </row>
    <row r="23" spans="1:8" ht="17.45" customHeight="1">
      <c r="A23" s="193" t="s">
        <v>260</v>
      </c>
      <c r="B23" s="193"/>
      <c r="C23" s="193"/>
      <c r="D23" s="193"/>
      <c r="E23" s="193"/>
      <c r="F23" s="193"/>
      <c r="G23" s="168"/>
      <c r="H23" s="338"/>
    </row>
    <row r="24" spans="1:8" ht="17.45" customHeight="1">
      <c r="A24" s="188" t="s">
        <v>262</v>
      </c>
      <c r="B24" s="193"/>
      <c r="C24" s="193"/>
      <c r="D24" s="193"/>
      <c r="E24" s="193"/>
      <c r="F24" s="193"/>
      <c r="G24" s="168" t="s">
        <v>61</v>
      </c>
      <c r="H24" s="338">
        <f>IF(AND(+C3="Mr.",+H13&gt;1200000,H13&lt;1600001),(H13-1200000)*0.15)+IF(AND(+C3="Mr.",+H13&lt;1200000),0)+IF(AND(+C3="Mr.",+H13&gt;1600000),60000)</f>
        <v>0</v>
      </c>
    </row>
    <row r="25" spans="1:8" ht="17.45" customHeight="1">
      <c r="A25" s="188" t="s">
        <v>240</v>
      </c>
      <c r="B25" s="193"/>
      <c r="C25" s="193"/>
      <c r="D25" s="193"/>
      <c r="E25" s="193"/>
      <c r="F25" s="193"/>
      <c r="G25" s="168"/>
      <c r="H25" s="338"/>
    </row>
    <row r="26" spans="1:8" ht="17.45" customHeight="1">
      <c r="A26" s="188" t="s">
        <v>263</v>
      </c>
      <c r="B26" s="193"/>
      <c r="C26" s="193"/>
      <c r="D26" s="193"/>
      <c r="E26" s="193"/>
      <c r="F26" s="193"/>
      <c r="G26" s="168" t="s">
        <v>61</v>
      </c>
      <c r="H26" s="338">
        <f>IF(AND(+C3="Mr.",+H13&gt;1600000,H13&lt;2000001),(H13-1600000)*0.2)+IF(AND(+C3="Mr.",+H13&lt;1600000),0)+IF(AND(+C3="Mr.",+H13&gt;2000000),80000)</f>
        <v>0</v>
      </c>
    </row>
    <row r="27" spans="1:8" ht="17.45" customHeight="1">
      <c r="A27" s="188" t="s">
        <v>264</v>
      </c>
      <c r="B27" s="193"/>
      <c r="C27" s="193"/>
      <c r="D27" s="193"/>
      <c r="E27" s="193"/>
      <c r="F27" s="193"/>
      <c r="G27" s="168"/>
      <c r="H27" s="338"/>
    </row>
    <row r="28" spans="1:8" ht="17.45" customHeight="1">
      <c r="A28" s="352" t="s">
        <v>265</v>
      </c>
      <c r="B28" s="193"/>
      <c r="C28" s="193"/>
      <c r="D28" s="193"/>
      <c r="E28" s="193"/>
      <c r="F28" s="193"/>
      <c r="G28" s="168" t="s">
        <v>61</v>
      </c>
      <c r="H28" s="338">
        <f>IF(AND(+C3="Mr.",+H13&gt;2000000,H13&lt;2400001),(H13-2000000)*0.25)+IF(AND(+C3="Mr.",+H13&lt;2000000),0)+IF(AND(+C3="Mr.",+H13&gt;2400000),100000)</f>
        <v>0</v>
      </c>
    </row>
    <row r="29" spans="1:8" ht="17.45" customHeight="1">
      <c r="A29" s="188" t="s">
        <v>266</v>
      </c>
      <c r="B29" s="193"/>
      <c r="C29" s="193"/>
      <c r="D29" s="193"/>
      <c r="E29" s="193"/>
      <c r="F29" s="193"/>
      <c r="G29" s="169"/>
      <c r="H29" s="338"/>
    </row>
    <row r="30" spans="1:8" ht="17.45" customHeight="1">
      <c r="A30" s="352" t="s">
        <v>267</v>
      </c>
      <c r="B30" s="193"/>
      <c r="C30" s="193"/>
      <c r="D30" s="193"/>
      <c r="E30" s="193"/>
      <c r="F30" s="193"/>
      <c r="G30" s="168" t="s">
        <v>61</v>
      </c>
      <c r="H30" s="338">
        <f>IF(AND(+C3="Mr.",+H13&gt;2400000),(H13-2400000)*0.3,0)</f>
        <v>0</v>
      </c>
    </row>
    <row r="31" spans="1:8" ht="17.45" customHeight="1">
      <c r="A31" s="188" t="s">
        <v>268</v>
      </c>
      <c r="B31" s="193"/>
      <c r="C31" s="193"/>
      <c r="D31" s="193"/>
      <c r="E31" s="193"/>
      <c r="F31" s="193"/>
      <c r="G31" s="169"/>
      <c r="H31" s="338"/>
    </row>
    <row r="32" spans="1:8" ht="17.45" customHeight="1">
      <c r="A32" s="188"/>
      <c r="B32" s="193"/>
      <c r="C32" s="193"/>
      <c r="D32" s="193"/>
      <c r="E32" s="193"/>
      <c r="F32" s="193"/>
      <c r="G32" s="169"/>
      <c r="H32" s="338"/>
    </row>
    <row r="33" spans="1:8" ht="17.45" customHeight="1">
      <c r="A33" s="188"/>
      <c r="B33" s="193"/>
      <c r="C33" s="193"/>
      <c r="D33" s="193"/>
      <c r="E33" s="193"/>
      <c r="F33" s="193"/>
      <c r="G33" s="169"/>
      <c r="H33" s="338"/>
    </row>
    <row r="34" spans="1:8" ht="17.45" customHeight="1">
      <c r="A34" s="194" t="s">
        <v>233</v>
      </c>
      <c r="B34" s="190"/>
      <c r="C34" s="190"/>
      <c r="D34" s="190"/>
      <c r="E34" s="193"/>
      <c r="F34" s="193"/>
      <c r="G34" s="169"/>
      <c r="H34" s="337"/>
    </row>
    <row r="35" spans="1:8" ht="17.45" customHeight="1">
      <c r="A35" s="188" t="s">
        <v>259</v>
      </c>
      <c r="B35" s="193"/>
      <c r="C35" s="193"/>
      <c r="D35" s="193"/>
      <c r="E35" s="193"/>
      <c r="F35" s="193"/>
      <c r="G35" s="168" t="s">
        <v>61</v>
      </c>
      <c r="H35" s="338">
        <f>IF(AND(+C3="Ms.",H13&gt;=800000),20000,0+IF(AND(+C3="Ms.",+H13&lt;800000,+H13&gt;400000),ROUND((H13-400000)*0.05, 0),0))</f>
        <v>0</v>
      </c>
    </row>
    <row r="36" spans="1:8" ht="17.45" customHeight="1">
      <c r="A36" s="188" t="s">
        <v>261</v>
      </c>
      <c r="B36" s="193"/>
      <c r="C36" s="193"/>
      <c r="D36" s="193"/>
      <c r="E36" s="193"/>
      <c r="F36" s="193"/>
      <c r="G36" s="168" t="s">
        <v>61</v>
      </c>
      <c r="H36" s="338">
        <f>IF(AND(+C3="Ms.",+H13&gt;800000,H13&lt;1200001),(H13-800000)*0.1)+IF(AND(+C3="Ms.",+H13&lt;800000),0)+IF(AND(+C3="Ms.",+H13&gt;1200000),40000)</f>
        <v>0</v>
      </c>
    </row>
    <row r="37" spans="1:8" ht="17.45" customHeight="1">
      <c r="A37" s="193" t="s">
        <v>260</v>
      </c>
      <c r="B37" s="193"/>
      <c r="C37" s="193"/>
      <c r="D37" s="193"/>
      <c r="E37" s="193"/>
      <c r="F37" s="193"/>
      <c r="G37" s="168"/>
      <c r="H37" s="338"/>
    </row>
    <row r="38" spans="1:8" ht="17.45" customHeight="1">
      <c r="A38" s="188" t="s">
        <v>262</v>
      </c>
      <c r="B38" s="193"/>
      <c r="C38" s="193"/>
      <c r="D38" s="193"/>
      <c r="E38" s="193"/>
      <c r="F38" s="193"/>
      <c r="G38" s="168" t="s">
        <v>61</v>
      </c>
      <c r="H38" s="338">
        <f>IF(AND(+C3="Ms.",+H13&gt;1200000,H13&lt;1600001),(H13-1200000)*0.15)+IF(AND(+C3="Ms.",+H13&lt;1200000),0)+IF(AND(+C3="Ms.",+H13&gt;1600000),60000)</f>
        <v>0</v>
      </c>
    </row>
    <row r="39" spans="1:8" ht="17.45" customHeight="1">
      <c r="A39" s="188" t="s">
        <v>240</v>
      </c>
      <c r="B39" s="193"/>
      <c r="C39" s="193"/>
      <c r="D39" s="193"/>
      <c r="E39" s="193"/>
      <c r="F39" s="193"/>
      <c r="G39" s="168"/>
      <c r="H39" s="338"/>
    </row>
    <row r="40" spans="1:8" ht="17.45" customHeight="1">
      <c r="A40" s="188" t="s">
        <v>263</v>
      </c>
      <c r="B40" s="193"/>
      <c r="C40" s="193"/>
      <c r="D40" s="193"/>
      <c r="E40" s="193"/>
      <c r="F40" s="193"/>
      <c r="G40" s="168" t="s">
        <v>61</v>
      </c>
      <c r="H40" s="338">
        <f>IF(AND(+C3="Ms.",+H13&gt;1600000,H13&lt;2000001),(H13-1600000)*0.2)+IF(AND(+C3="Ms.",+H13&lt;1600000),0)+IF(AND(+C3="Ms.",+H13&gt;2000000),80000)</f>
        <v>0</v>
      </c>
    </row>
    <row r="41" spans="1:8" ht="17.45" customHeight="1">
      <c r="A41" s="188" t="s">
        <v>264</v>
      </c>
      <c r="B41" s="193"/>
      <c r="C41" s="193"/>
      <c r="D41" s="193"/>
      <c r="E41" s="193"/>
      <c r="F41" s="193"/>
      <c r="G41" s="168"/>
      <c r="H41" s="338"/>
    </row>
    <row r="42" spans="1:8" ht="17.45" customHeight="1">
      <c r="A42" s="188" t="s">
        <v>265</v>
      </c>
      <c r="B42" s="193"/>
      <c r="C42" s="193"/>
      <c r="D42" s="193"/>
      <c r="E42" s="193"/>
      <c r="F42" s="193"/>
      <c r="G42" s="168" t="s">
        <v>61</v>
      </c>
      <c r="H42" s="338">
        <f>IF(AND(+C3="Ms.",+H13&gt;2000000,H13&lt;2400001),(H13-2000000)*0.25)+IF(AND(+C3="Ms.",+H13&lt;2000000),0)+IF(AND(+C3="Ms.",+H13&gt;2400000),100000)</f>
        <v>0</v>
      </c>
    </row>
    <row r="43" spans="1:8" ht="17.45" customHeight="1">
      <c r="A43" s="188" t="s">
        <v>266</v>
      </c>
      <c r="B43" s="193"/>
      <c r="C43" s="193"/>
      <c r="D43" s="193"/>
      <c r="E43" s="193"/>
      <c r="F43" s="193"/>
      <c r="G43" s="169"/>
      <c r="H43" s="338"/>
    </row>
    <row r="44" spans="1:8" ht="17.45" customHeight="1">
      <c r="A44" s="188" t="s">
        <v>267</v>
      </c>
      <c r="B44" s="193"/>
      <c r="C44" s="193"/>
      <c r="D44" s="193"/>
      <c r="E44" s="193"/>
      <c r="F44" s="193"/>
      <c r="G44" s="168" t="s">
        <v>61</v>
      </c>
      <c r="H44" s="338">
        <f>IF(AND(+C3="Ms.",+H13&gt;2400000),(H13-2400000)*0.3,0)</f>
        <v>0</v>
      </c>
    </row>
    <row r="45" spans="1:8" ht="17.45" customHeight="1">
      <c r="A45" s="188" t="s">
        <v>268</v>
      </c>
      <c r="B45" s="193"/>
      <c r="C45" s="193"/>
      <c r="D45" s="193"/>
      <c r="E45" s="193"/>
      <c r="F45" s="193"/>
      <c r="G45" s="169"/>
      <c r="H45" s="337"/>
    </row>
    <row r="46" spans="1:8" ht="17.45" customHeight="1">
      <c r="A46" s="188"/>
      <c r="B46" s="193"/>
      <c r="C46" s="190"/>
      <c r="D46" s="190"/>
      <c r="E46" s="193"/>
      <c r="F46" s="193"/>
      <c r="G46" s="169"/>
      <c r="H46" s="337"/>
    </row>
    <row r="47" spans="1:8" ht="17.45" customHeight="1">
      <c r="A47" s="190" t="s">
        <v>242</v>
      </c>
      <c r="B47" s="190"/>
      <c r="C47" s="190"/>
      <c r="D47" s="190"/>
      <c r="E47" s="190"/>
      <c r="F47" s="190"/>
      <c r="G47" s="168" t="s">
        <v>61</v>
      </c>
      <c r="H47" s="339">
        <f>ROUND(SUM(H21:H45), 0)</f>
        <v>0</v>
      </c>
    </row>
    <row r="48" spans="1:8" ht="17.45" customHeight="1">
      <c r="A48" s="190" t="s">
        <v>280</v>
      </c>
      <c r="B48" s="195"/>
      <c r="C48" s="195"/>
      <c r="D48" s="195"/>
      <c r="E48" s="195"/>
      <c r="F48" s="195"/>
      <c r="G48" s="168" t="s">
        <v>61</v>
      </c>
      <c r="H48" s="340">
        <f>IF(AND(H47=0),0,IF(AND(H13&lt;=1200000,H13&gt;=400000),MIN(60000,H47),IF(AND(H13&lt;=1275000,H13&gt;=1200000),H47-MIN(H13-1200000,H47),0)))</f>
        <v>0</v>
      </c>
    </row>
    <row r="49" spans="1:8" ht="17.45" customHeight="1">
      <c r="A49" s="190" t="s">
        <v>274</v>
      </c>
      <c r="B49" s="195"/>
      <c r="C49" s="195"/>
      <c r="D49" s="195"/>
      <c r="E49" s="195"/>
      <c r="F49" s="195"/>
      <c r="G49" s="168" t="s">
        <v>61</v>
      </c>
      <c r="H49" s="340">
        <f>IF(AND(H13&gt;5000000),ROUND(H47*0.1,0),0)</f>
        <v>0</v>
      </c>
    </row>
    <row r="50" spans="1:8" ht="17.45" customHeight="1">
      <c r="A50" s="190" t="s">
        <v>275</v>
      </c>
      <c r="B50" s="195"/>
      <c r="C50" s="195"/>
      <c r="D50" s="195"/>
      <c r="E50" s="195"/>
      <c r="F50" s="195"/>
      <c r="G50" s="168" t="s">
        <v>61</v>
      </c>
      <c r="H50" s="340">
        <f>IF(AND(H13&gt;1200000,H13&lt;=1275000),H47-MIN(H13-1200000,H47), IF(AND(H13&gt;5000000, H13&lt;=5175000), (H49-(H13-5000000)*0.7), 0))</f>
        <v>0</v>
      </c>
    </row>
    <row r="51" spans="1:8" ht="17.45" customHeight="1">
      <c r="A51" s="190" t="s">
        <v>278</v>
      </c>
      <c r="B51" s="190"/>
      <c r="C51" s="190"/>
      <c r="D51" s="190"/>
      <c r="E51" s="190"/>
      <c r="F51" s="190"/>
      <c r="G51" s="168" t="s">
        <v>61</v>
      </c>
      <c r="H51" s="339">
        <f>IF(AND(ROUND(SUM(H47-H48+H49-H50), 0)&gt;0), ROUND(SUM(H47-H48+H49-H50), 0), 0)</f>
        <v>0</v>
      </c>
    </row>
    <row r="52" spans="1:8" ht="17.45" customHeight="1">
      <c r="A52" s="347" t="s">
        <v>276</v>
      </c>
      <c r="B52" s="190"/>
      <c r="C52" s="190"/>
      <c r="D52" s="190"/>
      <c r="E52" s="190"/>
      <c r="F52" s="190"/>
      <c r="G52" s="168" t="s">
        <v>61</v>
      </c>
      <c r="H52" s="341">
        <f>ROUND(H51*0.04,0)</f>
        <v>0</v>
      </c>
    </row>
    <row r="53" spans="1:8" ht="17.45" customHeight="1">
      <c r="A53" s="190" t="s">
        <v>279</v>
      </c>
      <c r="B53" s="190"/>
      <c r="C53" s="190"/>
      <c r="D53" s="190"/>
      <c r="E53" s="190"/>
      <c r="F53" s="190"/>
      <c r="G53" s="168" t="s">
        <v>61</v>
      </c>
      <c r="H53" s="339">
        <f>SUM(H51+H52)</f>
        <v>0</v>
      </c>
    </row>
    <row r="54" spans="1:8" ht="17.45" customHeight="1">
      <c r="A54" s="190" t="s">
        <v>277</v>
      </c>
      <c r="B54" s="190"/>
      <c r="C54" s="190"/>
      <c r="D54" s="190"/>
      <c r="E54" s="190"/>
      <c r="F54" s="190"/>
      <c r="G54" s="168" t="s">
        <v>61</v>
      </c>
      <c r="H54" s="340">
        <f>Master!$I$40</f>
        <v>0</v>
      </c>
    </row>
    <row r="55" spans="1:8" ht="17.45" customHeight="1">
      <c r="A55" s="190" t="s">
        <v>294</v>
      </c>
      <c r="B55" s="190"/>
      <c r="C55" s="190"/>
      <c r="D55" s="190"/>
      <c r="E55" s="190"/>
      <c r="F55" s="190"/>
      <c r="G55" s="168" t="s">
        <v>61</v>
      </c>
      <c r="H55" s="340">
        <f>Master!$I$41</f>
        <v>0</v>
      </c>
    </row>
    <row r="56" spans="1:8" ht="17.45" customHeight="1">
      <c r="A56" s="190" t="s">
        <v>289</v>
      </c>
      <c r="B56" s="195"/>
      <c r="C56" s="195"/>
      <c r="D56" s="195"/>
      <c r="E56" s="195"/>
      <c r="F56" s="195"/>
      <c r="G56" s="168" t="s">
        <v>61</v>
      </c>
      <c r="H56" s="340">
        <f>Master!$I$42</f>
        <v>0</v>
      </c>
    </row>
    <row r="57" spans="1:8" ht="17.45" customHeight="1">
      <c r="A57" s="190" t="s">
        <v>290</v>
      </c>
      <c r="B57" s="190"/>
      <c r="C57" s="190"/>
      <c r="D57" s="190"/>
      <c r="E57" s="190"/>
      <c r="F57" s="190"/>
      <c r="G57" s="168" t="s">
        <v>61</v>
      </c>
      <c r="H57" s="340">
        <f>INPUT!$F$28</f>
        <v>0</v>
      </c>
    </row>
    <row r="58" spans="1:8" ht="17.45" customHeight="1">
      <c r="A58" s="190" t="s">
        <v>291</v>
      </c>
      <c r="B58" s="190"/>
      <c r="C58" s="190"/>
      <c r="D58" s="190"/>
      <c r="E58" s="190"/>
      <c r="F58" s="190"/>
      <c r="G58" s="168" t="s">
        <v>61</v>
      </c>
      <c r="H58" s="342">
        <f>ROUND(H53-SUM(H54:H57), 0)</f>
        <v>0</v>
      </c>
    </row>
    <row r="59" spans="1:8" ht="17.45" customHeight="1">
      <c r="A59" s="196" t="s">
        <v>292</v>
      </c>
      <c r="B59" s="197"/>
      <c r="C59" s="197"/>
      <c r="D59" s="197"/>
      <c r="E59" s="197"/>
      <c r="F59" s="197"/>
      <c r="G59" s="168" t="s">
        <v>61</v>
      </c>
      <c r="H59" s="343">
        <f>IF(AND(H58&gt;0), IF(AND(H49&gt;0), ROUND(H48-H54-H57/1.04, 0), ROUND(H58/1.04, 0)), 0)</f>
        <v>0</v>
      </c>
    </row>
    <row r="60" spans="1:8" ht="17.45" customHeight="1">
      <c r="A60" s="196" t="s">
        <v>286</v>
      </c>
      <c r="B60" s="197"/>
      <c r="C60" s="197"/>
      <c r="D60" s="197"/>
      <c r="E60" s="197"/>
      <c r="F60" s="197"/>
      <c r="G60" s="168" t="s">
        <v>61</v>
      </c>
      <c r="H60" s="343">
        <f>IF(AND(H59&gt;0), (H49-H50-H55), 0)</f>
        <v>0</v>
      </c>
    </row>
    <row r="61" spans="1:8" ht="17.45" customHeight="1">
      <c r="A61" s="197" t="s">
        <v>293</v>
      </c>
      <c r="B61" s="197"/>
      <c r="C61" s="197"/>
      <c r="D61" s="197"/>
      <c r="E61" s="197"/>
      <c r="F61" s="197"/>
      <c r="G61" s="168" t="s">
        <v>61</v>
      </c>
      <c r="H61" s="343">
        <f>ROUND((H59+H60)*0.04, 0)</f>
        <v>0</v>
      </c>
    </row>
    <row r="62" spans="1:8" ht="17.45" customHeight="1">
      <c r="A62" s="197"/>
      <c r="B62" s="197"/>
      <c r="C62" s="197"/>
      <c r="D62" s="197"/>
      <c r="E62" s="197"/>
      <c r="F62" s="197"/>
      <c r="G62" s="168"/>
      <c r="H62" s="129"/>
    </row>
    <row r="63" spans="1:8" ht="17.45" customHeight="1">
      <c r="A63" s="197"/>
      <c r="B63" s="197"/>
      <c r="C63" s="197"/>
      <c r="D63" s="197"/>
      <c r="E63" s="197"/>
      <c r="F63" s="197"/>
      <c r="G63" s="168"/>
      <c r="H63" s="129"/>
    </row>
    <row r="64" spans="1:8" ht="17.45" customHeight="1">
      <c r="A64" s="197"/>
      <c r="B64" s="197"/>
      <c r="C64" s="197"/>
      <c r="D64" s="197"/>
      <c r="E64" s="197"/>
      <c r="F64" s="197"/>
      <c r="G64" s="168"/>
      <c r="H64" s="129"/>
    </row>
    <row r="65" spans="1:8" ht="17.45" customHeight="1">
      <c r="A65" s="195"/>
      <c r="B65" s="195"/>
      <c r="C65" s="195"/>
      <c r="D65" s="195"/>
      <c r="E65" s="195"/>
      <c r="F65" s="195"/>
      <c r="H65" s="170"/>
    </row>
    <row r="66" spans="1:8" ht="17.45" customHeight="1">
      <c r="A66" s="195"/>
      <c r="B66" s="195"/>
      <c r="C66" s="195"/>
      <c r="D66" s="195"/>
      <c r="E66" s="195"/>
      <c r="F66" s="195"/>
      <c r="H66" s="170"/>
    </row>
    <row r="67" spans="1:8">
      <c r="A67" s="198"/>
      <c r="B67" s="198"/>
      <c r="C67" s="198"/>
      <c r="D67" s="199" t="s">
        <v>199</v>
      </c>
      <c r="E67" s="195"/>
      <c r="F67" s="195"/>
      <c r="G67" s="169"/>
      <c r="H67" s="171"/>
    </row>
    <row r="68" spans="1:8">
      <c r="A68" s="200"/>
      <c r="B68" s="200"/>
      <c r="C68" s="200"/>
      <c r="D68" s="200"/>
      <c r="E68" s="200"/>
      <c r="F68" s="200"/>
      <c r="G68" s="169"/>
      <c r="H68" s="171"/>
    </row>
    <row r="69" spans="1:8">
      <c r="A69" s="200"/>
      <c r="B69" s="200"/>
      <c r="C69" s="200"/>
      <c r="D69" s="188" t="s">
        <v>200</v>
      </c>
      <c r="E69" s="188"/>
      <c r="F69" s="201">
        <f>INPUT!$K$5</f>
        <v>0</v>
      </c>
      <c r="G69" s="170"/>
      <c r="H69" s="170"/>
    </row>
    <row r="70" spans="1:8">
      <c r="A70" s="195"/>
      <c r="B70" s="195"/>
      <c r="C70" s="195"/>
      <c r="D70" s="195"/>
      <c r="E70" s="195"/>
      <c r="F70" s="195"/>
    </row>
    <row r="71" spans="1:8">
      <c r="A71" s="195"/>
      <c r="B71" s="195"/>
      <c r="C71" s="195"/>
      <c r="D71" s="195"/>
      <c r="E71" s="195"/>
      <c r="F71" s="195"/>
    </row>
    <row r="72" spans="1:8">
      <c r="A72" s="195"/>
      <c r="B72" s="195"/>
      <c r="C72" s="195"/>
      <c r="D72" s="195"/>
      <c r="E72" s="195"/>
      <c r="F72" s="195"/>
    </row>
    <row r="73" spans="1:8">
      <c r="A73" s="195"/>
      <c r="B73" s="195"/>
      <c r="C73" s="195"/>
      <c r="D73" s="195"/>
      <c r="E73" s="195"/>
      <c r="F73" s="195"/>
    </row>
    <row r="74" spans="1:8">
      <c r="A74" s="195"/>
      <c r="B74" s="195"/>
      <c r="C74" s="195"/>
      <c r="D74" s="195"/>
      <c r="E74" s="195"/>
      <c r="F74" s="195"/>
    </row>
    <row r="75" spans="1:8">
      <c r="A75" s="195"/>
      <c r="B75" s="195"/>
      <c r="C75" s="195"/>
      <c r="D75" s="195"/>
      <c r="E75" s="195"/>
      <c r="F75" s="195"/>
    </row>
    <row r="76" spans="1:8">
      <c r="A76" s="195"/>
      <c r="B76" s="195"/>
      <c r="C76" s="195"/>
      <c r="D76" s="195"/>
      <c r="E76" s="195"/>
      <c r="F76" s="195"/>
    </row>
    <row r="77" spans="1:8">
      <c r="A77" s="195"/>
      <c r="B77" s="195"/>
      <c r="C77" s="195"/>
      <c r="D77" s="195"/>
      <c r="E77" s="195"/>
      <c r="F77" s="197" t="s">
        <v>198</v>
      </c>
    </row>
    <row r="78" spans="1:8">
      <c r="A78" s="195"/>
      <c r="B78" s="195"/>
      <c r="C78" s="195"/>
      <c r="D78" s="202"/>
      <c r="E78" s="202"/>
      <c r="F78" s="202" t="str">
        <f>INPUT!$K$3</f>
        <v>Alagappa Government Arts College, Karaikudi - 630 003.</v>
      </c>
      <c r="G78" s="173"/>
      <c r="H78" s="173"/>
    </row>
  </sheetData>
  <sheetProtection password="C6AA" sheet="1" objects="1" scenarios="1"/>
  <mergeCells count="9">
    <mergeCell ref="A7:F7"/>
    <mergeCell ref="A10:F10"/>
    <mergeCell ref="A1:H1"/>
    <mergeCell ref="A6:F6"/>
    <mergeCell ref="D3:F3"/>
    <mergeCell ref="A3:B3"/>
    <mergeCell ref="A4:B4"/>
    <mergeCell ref="A2:H2"/>
    <mergeCell ref="A5:B5"/>
  </mergeCells>
  <phoneticPr fontId="0" type="noConversion"/>
  <printOptions horizontalCentered="1"/>
  <pageMargins left="0.28999999999999998" right="0.35433070866141703" top="0.47" bottom="0.26" header="0.24" footer="0"/>
  <pageSetup paperSize="9" orientation="portrait" verticalDpi="180" r:id="rId1"/>
  <headerFooter alignWithMargins="0">
    <oddHeader>&amp;CPage &amp;P</oddHeader>
  </headerFooter>
  <rowBreaks count="1" manualBreakCount="1">
    <brk id="4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INPUT</vt:lpstr>
      <vt:lpstr>Master</vt:lpstr>
      <vt:lpstr>Pay Drawn</vt:lpstr>
      <vt:lpstr>Form</vt:lpstr>
      <vt:lpstr>_</vt:lpstr>
    </vt:vector>
  </TitlesOfParts>
  <Company>G3</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Ramasamy CT</dc:creator>
  <cp:lastModifiedBy>Rams</cp:lastModifiedBy>
  <cp:lastPrinted>2025-12-11T01:29:41Z</cp:lastPrinted>
  <dcterms:created xsi:type="dcterms:W3CDTF">2004-01-08T11:18:59Z</dcterms:created>
  <dcterms:modified xsi:type="dcterms:W3CDTF">2025-12-11T15:27:54Z</dcterms:modified>
</cp:coreProperties>
</file>